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7" i="1" l="1"/>
  <c r="P9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G18" i="1" s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G38" i="1" s="1"/>
  <c r="E39" i="1"/>
  <c r="E40" i="1"/>
  <c r="E41" i="1"/>
  <c r="E42" i="1"/>
  <c r="G42" i="1" s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G62" i="1" s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G86" i="1" s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P5" i="1" s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P6" i="1" s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P8" i="1" s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  <c r="F627" i="1" l="1"/>
  <c r="G627" i="1"/>
  <c r="F615" i="1"/>
  <c r="G615" i="1"/>
  <c r="F599" i="1"/>
  <c r="G599" i="1"/>
  <c r="F583" i="1"/>
  <c r="G583" i="1"/>
  <c r="F626" i="1"/>
  <c r="G626" i="1"/>
  <c r="F618" i="1"/>
  <c r="G618" i="1"/>
  <c r="F606" i="1"/>
  <c r="G606" i="1"/>
  <c r="F594" i="1"/>
  <c r="G594" i="1"/>
  <c r="F582" i="1"/>
  <c r="G582" i="1"/>
  <c r="F574" i="1"/>
  <c r="G574" i="1"/>
  <c r="F562" i="1"/>
  <c r="G562" i="1"/>
  <c r="F550" i="1"/>
  <c r="G550" i="1"/>
  <c r="F542" i="1"/>
  <c r="G542" i="1"/>
  <c r="F530" i="1"/>
  <c r="G530" i="1"/>
  <c r="F522" i="1"/>
  <c r="G522" i="1"/>
  <c r="F502" i="1"/>
  <c r="G502" i="1"/>
  <c r="F625" i="1"/>
  <c r="G625" i="1"/>
  <c r="F617" i="1"/>
  <c r="G617" i="1"/>
  <c r="F609" i="1"/>
  <c r="G609" i="1"/>
  <c r="F601" i="1"/>
  <c r="G601" i="1"/>
  <c r="F597" i="1"/>
  <c r="G597" i="1"/>
  <c r="F589" i="1"/>
  <c r="G589" i="1"/>
  <c r="F581" i="1"/>
  <c r="G581" i="1"/>
  <c r="F573" i="1"/>
  <c r="G573" i="1"/>
  <c r="F565" i="1"/>
  <c r="G565" i="1"/>
  <c r="F561" i="1"/>
  <c r="G561" i="1"/>
  <c r="F553" i="1"/>
  <c r="G553" i="1"/>
  <c r="F545" i="1"/>
  <c r="G545" i="1"/>
  <c r="F537" i="1"/>
  <c r="G537" i="1"/>
  <c r="F533" i="1"/>
  <c r="G533" i="1"/>
  <c r="F525" i="1"/>
  <c r="G525" i="1"/>
  <c r="F517" i="1"/>
  <c r="G517" i="1"/>
  <c r="F509" i="1"/>
  <c r="G509" i="1"/>
  <c r="F505" i="1"/>
  <c r="G505" i="1"/>
  <c r="F497" i="1"/>
  <c r="G497" i="1"/>
  <c r="F489" i="1"/>
  <c r="G489" i="1"/>
  <c r="F481" i="1"/>
  <c r="G481" i="1"/>
  <c r="F477" i="1"/>
  <c r="G477" i="1"/>
  <c r="F469" i="1"/>
  <c r="G469" i="1"/>
  <c r="F461" i="1"/>
  <c r="G461" i="1"/>
  <c r="F453" i="1"/>
  <c r="G453" i="1"/>
  <c r="F445" i="1"/>
  <c r="G445" i="1"/>
  <c r="F433" i="1"/>
  <c r="G433" i="1"/>
  <c r="F3" i="1"/>
  <c r="G3" i="1"/>
  <c r="F628" i="1"/>
  <c r="G628" i="1"/>
  <c r="F624" i="1"/>
  <c r="G624" i="1"/>
  <c r="F620" i="1"/>
  <c r="G620" i="1"/>
  <c r="F616" i="1"/>
  <c r="G616" i="1"/>
  <c r="F612" i="1"/>
  <c r="G612" i="1"/>
  <c r="F608" i="1"/>
  <c r="G608" i="1"/>
  <c r="F604" i="1"/>
  <c r="G604" i="1"/>
  <c r="F600" i="1"/>
  <c r="G600" i="1"/>
  <c r="F596" i="1"/>
  <c r="G596" i="1"/>
  <c r="F592" i="1"/>
  <c r="G592" i="1"/>
  <c r="F588" i="1"/>
  <c r="G588" i="1"/>
  <c r="F584" i="1"/>
  <c r="G584" i="1"/>
  <c r="F580" i="1"/>
  <c r="G580" i="1"/>
  <c r="F576" i="1"/>
  <c r="G576" i="1"/>
  <c r="F572" i="1"/>
  <c r="G572" i="1"/>
  <c r="F568" i="1"/>
  <c r="G568" i="1"/>
  <c r="F564" i="1"/>
  <c r="G564" i="1"/>
  <c r="F560" i="1"/>
  <c r="G560" i="1"/>
  <c r="F556" i="1"/>
  <c r="G556" i="1"/>
  <c r="F552" i="1"/>
  <c r="G552" i="1"/>
  <c r="F548" i="1"/>
  <c r="G548" i="1"/>
  <c r="F544" i="1"/>
  <c r="G544" i="1"/>
  <c r="F540" i="1"/>
  <c r="G540" i="1"/>
  <c r="F536" i="1"/>
  <c r="G536" i="1"/>
  <c r="F532" i="1"/>
  <c r="G532" i="1"/>
  <c r="F528" i="1"/>
  <c r="G528" i="1"/>
  <c r="F524" i="1"/>
  <c r="G524" i="1"/>
  <c r="F520" i="1"/>
  <c r="G520" i="1"/>
  <c r="F516" i="1"/>
  <c r="G516" i="1"/>
  <c r="F512" i="1"/>
  <c r="G512" i="1"/>
  <c r="F508" i="1"/>
  <c r="G508" i="1"/>
  <c r="F504" i="1"/>
  <c r="G504" i="1"/>
  <c r="F500" i="1"/>
  <c r="G500" i="1"/>
  <c r="F496" i="1"/>
  <c r="G496" i="1"/>
  <c r="F492" i="1"/>
  <c r="G492" i="1"/>
  <c r="F488" i="1"/>
  <c r="G488" i="1"/>
  <c r="F484" i="1"/>
  <c r="G484" i="1"/>
  <c r="F480" i="1"/>
  <c r="G480" i="1"/>
  <c r="F476" i="1"/>
  <c r="G476" i="1"/>
  <c r="F472" i="1"/>
  <c r="G472" i="1"/>
  <c r="F468" i="1"/>
  <c r="G468" i="1"/>
  <c r="F464" i="1"/>
  <c r="G464" i="1"/>
  <c r="F460" i="1"/>
  <c r="G460" i="1"/>
  <c r="F456" i="1"/>
  <c r="G456" i="1"/>
  <c r="F452" i="1"/>
  <c r="G452" i="1"/>
  <c r="F448" i="1"/>
  <c r="G448" i="1"/>
  <c r="F444" i="1"/>
  <c r="G444" i="1"/>
  <c r="F440" i="1"/>
  <c r="G440" i="1"/>
  <c r="F436" i="1"/>
  <c r="G436" i="1"/>
  <c r="F432" i="1"/>
  <c r="G432" i="1"/>
  <c r="F428" i="1"/>
  <c r="G428" i="1"/>
  <c r="F424" i="1"/>
  <c r="G424" i="1"/>
  <c r="F420" i="1"/>
  <c r="G420" i="1"/>
  <c r="F416" i="1"/>
  <c r="G416" i="1"/>
  <c r="F412" i="1"/>
  <c r="G412" i="1"/>
  <c r="F408" i="1"/>
  <c r="G408" i="1"/>
  <c r="F404" i="1"/>
  <c r="G404" i="1"/>
  <c r="F400" i="1"/>
  <c r="G400" i="1"/>
  <c r="F396" i="1"/>
  <c r="G396" i="1"/>
  <c r="F392" i="1"/>
  <c r="G392" i="1"/>
  <c r="F388" i="1"/>
  <c r="G388" i="1"/>
  <c r="F384" i="1"/>
  <c r="G384" i="1"/>
  <c r="F380" i="1"/>
  <c r="G380" i="1"/>
  <c r="F376" i="1"/>
  <c r="G376" i="1"/>
  <c r="F372" i="1"/>
  <c r="G372" i="1"/>
  <c r="F368" i="1"/>
  <c r="G368" i="1"/>
  <c r="F364" i="1"/>
  <c r="G364" i="1"/>
  <c r="F360" i="1"/>
  <c r="G360" i="1"/>
  <c r="F356" i="1"/>
  <c r="G356" i="1"/>
  <c r="F352" i="1"/>
  <c r="G352" i="1"/>
  <c r="F348" i="1"/>
  <c r="G348" i="1"/>
  <c r="F344" i="1"/>
  <c r="G344" i="1"/>
  <c r="F340" i="1"/>
  <c r="G340" i="1"/>
  <c r="F336" i="1"/>
  <c r="G336" i="1"/>
  <c r="F332" i="1"/>
  <c r="G332" i="1"/>
  <c r="F328" i="1"/>
  <c r="G328" i="1"/>
  <c r="F324" i="1"/>
  <c r="G324" i="1"/>
  <c r="F320" i="1"/>
  <c r="G320" i="1"/>
  <c r="F316" i="1"/>
  <c r="G316" i="1"/>
  <c r="F312" i="1"/>
  <c r="G312" i="1"/>
  <c r="F308" i="1"/>
  <c r="G308" i="1"/>
  <c r="F304" i="1"/>
  <c r="G304" i="1"/>
  <c r="F300" i="1"/>
  <c r="G300" i="1"/>
  <c r="F296" i="1"/>
  <c r="G296" i="1"/>
  <c r="F292" i="1"/>
  <c r="G292" i="1"/>
  <c r="F288" i="1"/>
  <c r="G288" i="1"/>
  <c r="F284" i="1"/>
  <c r="G284" i="1"/>
  <c r="F280" i="1"/>
  <c r="G280" i="1"/>
  <c r="F276" i="1"/>
  <c r="G276" i="1"/>
  <c r="F272" i="1"/>
  <c r="G272" i="1"/>
  <c r="F268" i="1"/>
  <c r="G268" i="1"/>
  <c r="F264" i="1"/>
  <c r="G264" i="1"/>
  <c r="F260" i="1"/>
  <c r="G260" i="1"/>
  <c r="F256" i="1"/>
  <c r="G256" i="1"/>
  <c r="F252" i="1"/>
  <c r="G252" i="1"/>
  <c r="F248" i="1"/>
  <c r="G248" i="1"/>
  <c r="F244" i="1"/>
  <c r="G244" i="1"/>
  <c r="F240" i="1"/>
  <c r="G240" i="1"/>
  <c r="F236" i="1"/>
  <c r="G236" i="1"/>
  <c r="F232" i="1"/>
  <c r="G232" i="1"/>
  <c r="F228" i="1"/>
  <c r="G228" i="1"/>
  <c r="F224" i="1"/>
  <c r="G224" i="1"/>
  <c r="F220" i="1"/>
  <c r="G220" i="1"/>
  <c r="F216" i="1"/>
  <c r="G216" i="1"/>
  <c r="F212" i="1"/>
  <c r="G212" i="1"/>
  <c r="F208" i="1"/>
  <c r="G208" i="1"/>
  <c r="F204" i="1"/>
  <c r="G204" i="1"/>
  <c r="F200" i="1"/>
  <c r="G200" i="1"/>
  <c r="F196" i="1"/>
  <c r="G196" i="1"/>
  <c r="F192" i="1"/>
  <c r="G192" i="1"/>
  <c r="F188" i="1"/>
  <c r="G188" i="1"/>
  <c r="F184" i="1"/>
  <c r="G184" i="1"/>
  <c r="F180" i="1"/>
  <c r="G180" i="1"/>
  <c r="F176" i="1"/>
  <c r="G176" i="1"/>
  <c r="F172" i="1"/>
  <c r="G172" i="1"/>
  <c r="F168" i="1"/>
  <c r="G168" i="1"/>
  <c r="F164" i="1"/>
  <c r="G164" i="1"/>
  <c r="F160" i="1"/>
  <c r="G160" i="1"/>
  <c r="F156" i="1"/>
  <c r="G156" i="1"/>
  <c r="F152" i="1"/>
  <c r="G152" i="1"/>
  <c r="F148" i="1"/>
  <c r="G148" i="1"/>
  <c r="F144" i="1"/>
  <c r="G144" i="1"/>
  <c r="F140" i="1"/>
  <c r="G140" i="1"/>
  <c r="F136" i="1"/>
  <c r="G136" i="1"/>
  <c r="F132" i="1"/>
  <c r="G132" i="1"/>
  <c r="F128" i="1"/>
  <c r="G128" i="1"/>
  <c r="F124" i="1"/>
  <c r="G124" i="1"/>
  <c r="F120" i="1"/>
  <c r="G120" i="1"/>
  <c r="F116" i="1"/>
  <c r="G116" i="1"/>
  <c r="F112" i="1"/>
  <c r="G112" i="1"/>
  <c r="F108" i="1"/>
  <c r="G108" i="1"/>
  <c r="F104" i="1"/>
  <c r="G104" i="1"/>
  <c r="F100" i="1"/>
  <c r="G100" i="1"/>
  <c r="F96" i="1"/>
  <c r="G96" i="1"/>
  <c r="F92" i="1"/>
  <c r="G92" i="1"/>
  <c r="F88" i="1"/>
  <c r="G88" i="1"/>
  <c r="F84" i="1"/>
  <c r="G84" i="1"/>
  <c r="F80" i="1"/>
  <c r="G80" i="1"/>
  <c r="F76" i="1"/>
  <c r="G76" i="1"/>
  <c r="F72" i="1"/>
  <c r="G72" i="1"/>
  <c r="F68" i="1"/>
  <c r="G68" i="1"/>
  <c r="F64" i="1"/>
  <c r="G64" i="1"/>
  <c r="F60" i="1"/>
  <c r="G60" i="1"/>
  <c r="F56" i="1"/>
  <c r="G56" i="1"/>
  <c r="F52" i="1"/>
  <c r="G52" i="1"/>
  <c r="F48" i="1"/>
  <c r="G48" i="1"/>
  <c r="F44" i="1"/>
  <c r="G44" i="1"/>
  <c r="F40" i="1"/>
  <c r="G40" i="1"/>
  <c r="F36" i="1"/>
  <c r="G36" i="1"/>
  <c r="F32" i="1"/>
  <c r="G32" i="1"/>
  <c r="F28" i="1"/>
  <c r="G28" i="1"/>
  <c r="F24" i="1"/>
  <c r="G24" i="1"/>
  <c r="F20" i="1"/>
  <c r="G20" i="1"/>
  <c r="F16" i="1"/>
  <c r="G16" i="1"/>
  <c r="F12" i="1"/>
  <c r="G12" i="1"/>
  <c r="F8" i="1"/>
  <c r="G8" i="1"/>
  <c r="F4" i="1"/>
  <c r="G4" i="1"/>
  <c r="F611" i="1"/>
  <c r="G611" i="1"/>
  <c r="F595" i="1"/>
  <c r="G595" i="1"/>
  <c r="F579" i="1"/>
  <c r="G579" i="1"/>
  <c r="F571" i="1"/>
  <c r="G571" i="1"/>
  <c r="F567" i="1"/>
  <c r="G567" i="1"/>
  <c r="F563" i="1"/>
  <c r="G563" i="1"/>
  <c r="F559" i="1"/>
  <c r="G559" i="1"/>
  <c r="F555" i="1"/>
  <c r="G555" i="1"/>
  <c r="F551" i="1"/>
  <c r="G551" i="1"/>
  <c r="F547" i="1"/>
  <c r="G547" i="1"/>
  <c r="F543" i="1"/>
  <c r="G543" i="1"/>
  <c r="F539" i="1"/>
  <c r="G539" i="1"/>
  <c r="F535" i="1"/>
  <c r="G535" i="1"/>
  <c r="F531" i="1"/>
  <c r="G531" i="1"/>
  <c r="F527" i="1"/>
  <c r="G527" i="1"/>
  <c r="F523" i="1"/>
  <c r="G523" i="1"/>
  <c r="F519" i="1"/>
  <c r="G519" i="1"/>
  <c r="F515" i="1"/>
  <c r="G515" i="1"/>
  <c r="F511" i="1"/>
  <c r="G511" i="1"/>
  <c r="F507" i="1"/>
  <c r="G507" i="1"/>
  <c r="F503" i="1"/>
  <c r="G503" i="1"/>
  <c r="F499" i="1"/>
  <c r="G499" i="1"/>
  <c r="F495" i="1"/>
  <c r="G495" i="1"/>
  <c r="F491" i="1"/>
  <c r="G491" i="1"/>
  <c r="F487" i="1"/>
  <c r="G487" i="1"/>
  <c r="F483" i="1"/>
  <c r="G483" i="1"/>
  <c r="F479" i="1"/>
  <c r="G479" i="1"/>
  <c r="F475" i="1"/>
  <c r="G475" i="1"/>
  <c r="F471" i="1"/>
  <c r="G471" i="1"/>
  <c r="F467" i="1"/>
  <c r="G467" i="1"/>
  <c r="F463" i="1"/>
  <c r="G463" i="1"/>
  <c r="F459" i="1"/>
  <c r="G459" i="1"/>
  <c r="F455" i="1"/>
  <c r="G455" i="1"/>
  <c r="F451" i="1"/>
  <c r="G451" i="1"/>
  <c r="F447" i="1"/>
  <c r="G447" i="1"/>
  <c r="F443" i="1"/>
  <c r="G443" i="1"/>
  <c r="F439" i="1"/>
  <c r="G439" i="1"/>
  <c r="F435" i="1"/>
  <c r="G435" i="1"/>
  <c r="F431" i="1"/>
  <c r="G431" i="1"/>
  <c r="F427" i="1"/>
  <c r="G427" i="1"/>
  <c r="F423" i="1"/>
  <c r="G423" i="1"/>
  <c r="F419" i="1"/>
  <c r="G419" i="1"/>
  <c r="F415" i="1"/>
  <c r="G415" i="1"/>
  <c r="F411" i="1"/>
  <c r="G411" i="1"/>
  <c r="F407" i="1"/>
  <c r="G407" i="1"/>
  <c r="F403" i="1"/>
  <c r="G403" i="1"/>
  <c r="F399" i="1"/>
  <c r="G399" i="1"/>
  <c r="F395" i="1"/>
  <c r="G395" i="1"/>
  <c r="F391" i="1"/>
  <c r="G391" i="1"/>
  <c r="F387" i="1"/>
  <c r="G387" i="1"/>
  <c r="F383" i="1"/>
  <c r="G383" i="1"/>
  <c r="F379" i="1"/>
  <c r="G379" i="1"/>
  <c r="F375" i="1"/>
  <c r="G375" i="1"/>
  <c r="F371" i="1"/>
  <c r="G371" i="1"/>
  <c r="F367" i="1"/>
  <c r="G367" i="1"/>
  <c r="F363" i="1"/>
  <c r="G363" i="1"/>
  <c r="F359" i="1"/>
  <c r="G359" i="1"/>
  <c r="F355" i="1"/>
  <c r="G355" i="1"/>
  <c r="F351" i="1"/>
  <c r="G351" i="1"/>
  <c r="F347" i="1"/>
  <c r="G347" i="1"/>
  <c r="F343" i="1"/>
  <c r="G343" i="1"/>
  <c r="F339" i="1"/>
  <c r="G339" i="1"/>
  <c r="F335" i="1"/>
  <c r="G335" i="1"/>
  <c r="F331" i="1"/>
  <c r="G331" i="1"/>
  <c r="F327" i="1"/>
  <c r="G327" i="1"/>
  <c r="F323" i="1"/>
  <c r="G323" i="1"/>
  <c r="F319" i="1"/>
  <c r="G319" i="1"/>
  <c r="F315" i="1"/>
  <c r="G315" i="1"/>
  <c r="F311" i="1"/>
  <c r="G311" i="1"/>
  <c r="F307" i="1"/>
  <c r="G307" i="1"/>
  <c r="F303" i="1"/>
  <c r="G303" i="1"/>
  <c r="F299" i="1"/>
  <c r="G299" i="1"/>
  <c r="F295" i="1"/>
  <c r="G295" i="1"/>
  <c r="F291" i="1"/>
  <c r="G291" i="1"/>
  <c r="F287" i="1"/>
  <c r="G287" i="1"/>
  <c r="F283" i="1"/>
  <c r="G283" i="1"/>
  <c r="F279" i="1"/>
  <c r="G279" i="1"/>
  <c r="F275" i="1"/>
  <c r="G275" i="1"/>
  <c r="F271" i="1"/>
  <c r="G271" i="1"/>
  <c r="F267" i="1"/>
  <c r="G267" i="1"/>
  <c r="F263" i="1"/>
  <c r="G263" i="1"/>
  <c r="F259" i="1"/>
  <c r="G259" i="1"/>
  <c r="F255" i="1"/>
  <c r="G255" i="1"/>
  <c r="F251" i="1"/>
  <c r="G251" i="1"/>
  <c r="F247" i="1"/>
  <c r="G247" i="1"/>
  <c r="F243" i="1"/>
  <c r="G243" i="1"/>
  <c r="F239" i="1"/>
  <c r="G239" i="1"/>
  <c r="F235" i="1"/>
  <c r="G235" i="1"/>
  <c r="F231" i="1"/>
  <c r="G231" i="1"/>
  <c r="F227" i="1"/>
  <c r="G227" i="1"/>
  <c r="F223" i="1"/>
  <c r="G223" i="1"/>
  <c r="F219" i="1"/>
  <c r="G219" i="1"/>
  <c r="F215" i="1"/>
  <c r="G215" i="1"/>
  <c r="F211" i="1"/>
  <c r="G211" i="1"/>
  <c r="F207" i="1"/>
  <c r="G207" i="1"/>
  <c r="F203" i="1"/>
  <c r="G203" i="1"/>
  <c r="F199" i="1"/>
  <c r="G199" i="1"/>
  <c r="F195" i="1"/>
  <c r="G195" i="1"/>
  <c r="F191" i="1"/>
  <c r="G191" i="1"/>
  <c r="F187" i="1"/>
  <c r="G187" i="1"/>
  <c r="F183" i="1"/>
  <c r="G183" i="1"/>
  <c r="F179" i="1"/>
  <c r="G179" i="1"/>
  <c r="F175" i="1"/>
  <c r="G175" i="1"/>
  <c r="F171" i="1"/>
  <c r="G171" i="1"/>
  <c r="F167" i="1"/>
  <c r="G167" i="1"/>
  <c r="F163" i="1"/>
  <c r="G163" i="1"/>
  <c r="F159" i="1"/>
  <c r="G159" i="1"/>
  <c r="F155" i="1"/>
  <c r="G155" i="1"/>
  <c r="F151" i="1"/>
  <c r="G151" i="1"/>
  <c r="F147" i="1"/>
  <c r="G147" i="1"/>
  <c r="F143" i="1"/>
  <c r="G143" i="1"/>
  <c r="F139" i="1"/>
  <c r="G139" i="1"/>
  <c r="F135" i="1"/>
  <c r="G135" i="1"/>
  <c r="F131" i="1"/>
  <c r="G131" i="1"/>
  <c r="F127" i="1"/>
  <c r="G127" i="1"/>
  <c r="F123" i="1"/>
  <c r="G123" i="1"/>
  <c r="F119" i="1"/>
  <c r="G119" i="1"/>
  <c r="F115" i="1"/>
  <c r="G115" i="1"/>
  <c r="F111" i="1"/>
  <c r="G111" i="1"/>
  <c r="F107" i="1"/>
  <c r="G107" i="1"/>
  <c r="F103" i="1"/>
  <c r="G103" i="1"/>
  <c r="F99" i="1"/>
  <c r="G99" i="1"/>
  <c r="F95" i="1"/>
  <c r="G95" i="1"/>
  <c r="F91" i="1"/>
  <c r="G91" i="1"/>
  <c r="F87" i="1"/>
  <c r="G87" i="1"/>
  <c r="F83" i="1"/>
  <c r="G83" i="1"/>
  <c r="F79" i="1"/>
  <c r="G79" i="1"/>
  <c r="F75" i="1"/>
  <c r="G75" i="1"/>
  <c r="F71" i="1"/>
  <c r="G71" i="1"/>
  <c r="F67" i="1"/>
  <c r="G67" i="1"/>
  <c r="F63" i="1"/>
  <c r="G63" i="1"/>
  <c r="F59" i="1"/>
  <c r="G59" i="1"/>
  <c r="F55" i="1"/>
  <c r="G55" i="1"/>
  <c r="F51" i="1"/>
  <c r="G51" i="1"/>
  <c r="F47" i="1"/>
  <c r="G47" i="1"/>
  <c r="F43" i="1"/>
  <c r="G43" i="1"/>
  <c r="F39" i="1"/>
  <c r="G39" i="1"/>
  <c r="F35" i="1"/>
  <c r="G35" i="1"/>
  <c r="F31" i="1"/>
  <c r="G31" i="1"/>
  <c r="F27" i="1"/>
  <c r="G27" i="1"/>
  <c r="F23" i="1"/>
  <c r="G23" i="1"/>
  <c r="F19" i="1"/>
  <c r="G19" i="1"/>
  <c r="F15" i="1"/>
  <c r="G15" i="1"/>
  <c r="F11" i="1"/>
  <c r="G11" i="1"/>
  <c r="F7" i="1"/>
  <c r="G7" i="1"/>
  <c r="F623" i="1"/>
  <c r="G623" i="1"/>
  <c r="F607" i="1"/>
  <c r="G607" i="1"/>
  <c r="F587" i="1"/>
  <c r="G587" i="1"/>
  <c r="F630" i="1"/>
  <c r="G630" i="1"/>
  <c r="F614" i="1"/>
  <c r="G614" i="1"/>
  <c r="F602" i="1"/>
  <c r="G602" i="1"/>
  <c r="F586" i="1"/>
  <c r="G586" i="1"/>
  <c r="F570" i="1"/>
  <c r="G570" i="1"/>
  <c r="F558" i="1"/>
  <c r="G558" i="1"/>
  <c r="F538" i="1"/>
  <c r="G538" i="1"/>
  <c r="F526" i="1"/>
  <c r="G526" i="1"/>
  <c r="F518" i="1"/>
  <c r="G518" i="1"/>
  <c r="F514" i="1"/>
  <c r="G514" i="1"/>
  <c r="F506" i="1"/>
  <c r="G506" i="1"/>
  <c r="F498" i="1"/>
  <c r="G498" i="1"/>
  <c r="F494" i="1"/>
  <c r="G494" i="1"/>
  <c r="F490" i="1"/>
  <c r="G490" i="1"/>
  <c r="F486" i="1"/>
  <c r="G486" i="1"/>
  <c r="F482" i="1"/>
  <c r="G482" i="1"/>
  <c r="F478" i="1"/>
  <c r="G478" i="1"/>
  <c r="F474" i="1"/>
  <c r="G474" i="1"/>
  <c r="F470" i="1"/>
  <c r="G470" i="1"/>
  <c r="F466" i="1"/>
  <c r="G466" i="1"/>
  <c r="F462" i="1"/>
  <c r="G462" i="1"/>
  <c r="F458" i="1"/>
  <c r="G458" i="1"/>
  <c r="F454" i="1"/>
  <c r="G454" i="1"/>
  <c r="F450" i="1"/>
  <c r="G450" i="1"/>
  <c r="F446" i="1"/>
  <c r="G446" i="1"/>
  <c r="F442" i="1"/>
  <c r="G442" i="1"/>
  <c r="F438" i="1"/>
  <c r="G438" i="1"/>
  <c r="F434" i="1"/>
  <c r="G434" i="1"/>
  <c r="F430" i="1"/>
  <c r="G430" i="1"/>
  <c r="F426" i="1"/>
  <c r="G426" i="1"/>
  <c r="F422" i="1"/>
  <c r="G422" i="1"/>
  <c r="F418" i="1"/>
  <c r="G418" i="1"/>
  <c r="F414" i="1"/>
  <c r="G414" i="1"/>
  <c r="F410" i="1"/>
  <c r="G410" i="1"/>
  <c r="F406" i="1"/>
  <c r="G406" i="1"/>
  <c r="F402" i="1"/>
  <c r="G402" i="1"/>
  <c r="F398" i="1"/>
  <c r="G398" i="1"/>
  <c r="F394" i="1"/>
  <c r="G394" i="1"/>
  <c r="F390" i="1"/>
  <c r="G390" i="1"/>
  <c r="F386" i="1"/>
  <c r="G386" i="1"/>
  <c r="F382" i="1"/>
  <c r="G382" i="1"/>
  <c r="F378" i="1"/>
  <c r="G378" i="1"/>
  <c r="F374" i="1"/>
  <c r="G374" i="1"/>
  <c r="F370" i="1"/>
  <c r="G370" i="1"/>
  <c r="F366" i="1"/>
  <c r="G366" i="1"/>
  <c r="F362" i="1"/>
  <c r="G362" i="1"/>
  <c r="F358" i="1"/>
  <c r="G358" i="1"/>
  <c r="F354" i="1"/>
  <c r="G354" i="1"/>
  <c r="F350" i="1"/>
  <c r="G350" i="1"/>
  <c r="F346" i="1"/>
  <c r="G346" i="1"/>
  <c r="F342" i="1"/>
  <c r="G342" i="1"/>
  <c r="F338" i="1"/>
  <c r="G338" i="1"/>
  <c r="F334" i="1"/>
  <c r="G334" i="1"/>
  <c r="F330" i="1"/>
  <c r="G330" i="1"/>
  <c r="F326" i="1"/>
  <c r="G326" i="1"/>
  <c r="F322" i="1"/>
  <c r="G322" i="1"/>
  <c r="F318" i="1"/>
  <c r="G318" i="1"/>
  <c r="F314" i="1"/>
  <c r="G314" i="1"/>
  <c r="F310" i="1"/>
  <c r="G310" i="1"/>
  <c r="F306" i="1"/>
  <c r="G306" i="1"/>
  <c r="F302" i="1"/>
  <c r="G302" i="1"/>
  <c r="F298" i="1"/>
  <c r="G298" i="1"/>
  <c r="F294" i="1"/>
  <c r="G294" i="1"/>
  <c r="F290" i="1"/>
  <c r="G290" i="1"/>
  <c r="F286" i="1"/>
  <c r="G286" i="1"/>
  <c r="F282" i="1"/>
  <c r="G282" i="1"/>
  <c r="F278" i="1"/>
  <c r="G278" i="1"/>
  <c r="F274" i="1"/>
  <c r="G274" i="1"/>
  <c r="F270" i="1"/>
  <c r="G270" i="1"/>
  <c r="F266" i="1"/>
  <c r="G266" i="1"/>
  <c r="F262" i="1"/>
  <c r="G262" i="1"/>
  <c r="F258" i="1"/>
  <c r="G258" i="1"/>
  <c r="F254" i="1"/>
  <c r="G254" i="1"/>
  <c r="F250" i="1"/>
  <c r="G250" i="1"/>
  <c r="F246" i="1"/>
  <c r="G246" i="1"/>
  <c r="F242" i="1"/>
  <c r="G242" i="1"/>
  <c r="F238" i="1"/>
  <c r="G238" i="1"/>
  <c r="F234" i="1"/>
  <c r="G234" i="1"/>
  <c r="F230" i="1"/>
  <c r="G230" i="1"/>
  <c r="F226" i="1"/>
  <c r="G226" i="1"/>
  <c r="F222" i="1"/>
  <c r="G222" i="1"/>
  <c r="F218" i="1"/>
  <c r="G218" i="1"/>
  <c r="F214" i="1"/>
  <c r="G214" i="1"/>
  <c r="F210" i="1"/>
  <c r="G210" i="1"/>
  <c r="F206" i="1"/>
  <c r="G206" i="1"/>
  <c r="F202" i="1"/>
  <c r="G202" i="1"/>
  <c r="F198" i="1"/>
  <c r="G198" i="1"/>
  <c r="F194" i="1"/>
  <c r="G194" i="1"/>
  <c r="F190" i="1"/>
  <c r="G190" i="1"/>
  <c r="F186" i="1"/>
  <c r="G186" i="1"/>
  <c r="F182" i="1"/>
  <c r="G182" i="1"/>
  <c r="F178" i="1"/>
  <c r="G178" i="1"/>
  <c r="F174" i="1"/>
  <c r="G174" i="1"/>
  <c r="F170" i="1"/>
  <c r="G170" i="1"/>
  <c r="F166" i="1"/>
  <c r="G166" i="1"/>
  <c r="F162" i="1"/>
  <c r="G162" i="1"/>
  <c r="F158" i="1"/>
  <c r="G158" i="1"/>
  <c r="F154" i="1"/>
  <c r="G154" i="1"/>
  <c r="F150" i="1"/>
  <c r="G150" i="1"/>
  <c r="F146" i="1"/>
  <c r="G146" i="1"/>
  <c r="F142" i="1"/>
  <c r="G142" i="1"/>
  <c r="F138" i="1"/>
  <c r="G138" i="1"/>
  <c r="F134" i="1"/>
  <c r="G134" i="1"/>
  <c r="F130" i="1"/>
  <c r="G130" i="1"/>
  <c r="F126" i="1"/>
  <c r="G126" i="1"/>
  <c r="F122" i="1"/>
  <c r="G122" i="1"/>
  <c r="F118" i="1"/>
  <c r="G118" i="1"/>
  <c r="F114" i="1"/>
  <c r="G114" i="1"/>
  <c r="F110" i="1"/>
  <c r="G110" i="1"/>
  <c r="F106" i="1"/>
  <c r="G106" i="1"/>
  <c r="F102" i="1"/>
  <c r="G102" i="1"/>
  <c r="F98" i="1"/>
  <c r="G98" i="1"/>
  <c r="F94" i="1"/>
  <c r="G94" i="1"/>
  <c r="F90" i="1"/>
  <c r="G90" i="1"/>
  <c r="F82" i="1"/>
  <c r="G82" i="1"/>
  <c r="F78" i="1"/>
  <c r="G78" i="1"/>
  <c r="F74" i="1"/>
  <c r="G74" i="1"/>
  <c r="F70" i="1"/>
  <c r="G70" i="1"/>
  <c r="F66" i="1"/>
  <c r="G66" i="1"/>
  <c r="F58" i="1"/>
  <c r="G58" i="1"/>
  <c r="F54" i="1"/>
  <c r="G54" i="1"/>
  <c r="F50" i="1"/>
  <c r="G50" i="1"/>
  <c r="F46" i="1"/>
  <c r="G46" i="1"/>
  <c r="F34" i="1"/>
  <c r="G34" i="1"/>
  <c r="F30" i="1"/>
  <c r="G30" i="1"/>
  <c r="F26" i="1"/>
  <c r="G26" i="1"/>
  <c r="F22" i="1"/>
  <c r="G22" i="1"/>
  <c r="F14" i="1"/>
  <c r="G14" i="1"/>
  <c r="F10" i="1"/>
  <c r="G10" i="1"/>
  <c r="F6" i="1"/>
  <c r="G6" i="1"/>
  <c r="F619" i="1"/>
  <c r="G619" i="1"/>
  <c r="F603" i="1"/>
  <c r="G603" i="1"/>
  <c r="F591" i="1"/>
  <c r="G591" i="1"/>
  <c r="F575" i="1"/>
  <c r="G575" i="1"/>
  <c r="F622" i="1"/>
  <c r="G622" i="1"/>
  <c r="F610" i="1"/>
  <c r="G610" i="1"/>
  <c r="F598" i="1"/>
  <c r="G598" i="1"/>
  <c r="F590" i="1"/>
  <c r="G590" i="1"/>
  <c r="F578" i="1"/>
  <c r="G578" i="1"/>
  <c r="F566" i="1"/>
  <c r="G566" i="1"/>
  <c r="F554" i="1"/>
  <c r="G554" i="1"/>
  <c r="F546" i="1"/>
  <c r="G546" i="1"/>
  <c r="F534" i="1"/>
  <c r="G534" i="1"/>
  <c r="F510" i="1"/>
  <c r="G510" i="1"/>
  <c r="F629" i="1"/>
  <c r="G629" i="1"/>
  <c r="F621" i="1"/>
  <c r="G621" i="1"/>
  <c r="F613" i="1"/>
  <c r="G613" i="1"/>
  <c r="F605" i="1"/>
  <c r="G605" i="1"/>
  <c r="F593" i="1"/>
  <c r="G593" i="1"/>
  <c r="F585" i="1"/>
  <c r="G585" i="1"/>
  <c r="F577" i="1"/>
  <c r="G577" i="1"/>
  <c r="F569" i="1"/>
  <c r="G569" i="1"/>
  <c r="F557" i="1"/>
  <c r="G557" i="1"/>
  <c r="F549" i="1"/>
  <c r="G549" i="1"/>
  <c r="F541" i="1"/>
  <c r="G541" i="1"/>
  <c r="F529" i="1"/>
  <c r="G529" i="1"/>
  <c r="F521" i="1"/>
  <c r="G521" i="1"/>
  <c r="F513" i="1"/>
  <c r="G513" i="1"/>
  <c r="F501" i="1"/>
  <c r="G501" i="1"/>
  <c r="F493" i="1"/>
  <c r="G493" i="1"/>
  <c r="F485" i="1"/>
  <c r="G485" i="1"/>
  <c r="F473" i="1"/>
  <c r="G473" i="1"/>
  <c r="F465" i="1"/>
  <c r="G465" i="1"/>
  <c r="F457" i="1"/>
  <c r="G457" i="1"/>
  <c r="F449" i="1"/>
  <c r="G449" i="1"/>
  <c r="F441" i="1"/>
  <c r="G441" i="1"/>
  <c r="F437" i="1"/>
  <c r="G437" i="1"/>
  <c r="F429" i="1"/>
  <c r="G429" i="1"/>
  <c r="F425" i="1"/>
  <c r="G425" i="1"/>
  <c r="F421" i="1"/>
  <c r="G421" i="1"/>
  <c r="F417" i="1"/>
  <c r="G417" i="1"/>
  <c r="F413" i="1"/>
  <c r="G413" i="1"/>
  <c r="F409" i="1"/>
  <c r="G409" i="1"/>
  <c r="F405" i="1"/>
  <c r="G405" i="1"/>
  <c r="F401" i="1"/>
  <c r="G401" i="1"/>
  <c r="F397" i="1"/>
  <c r="G397" i="1"/>
  <c r="F393" i="1"/>
  <c r="G393" i="1"/>
  <c r="F389" i="1"/>
  <c r="G389" i="1"/>
  <c r="F385" i="1"/>
  <c r="G385" i="1"/>
  <c r="F381" i="1"/>
  <c r="G381" i="1"/>
  <c r="F377" i="1"/>
  <c r="G377" i="1"/>
  <c r="F373" i="1"/>
  <c r="G373" i="1"/>
  <c r="F369" i="1"/>
  <c r="G369" i="1"/>
  <c r="F365" i="1"/>
  <c r="G365" i="1"/>
  <c r="F361" i="1"/>
  <c r="G361" i="1"/>
  <c r="F357" i="1"/>
  <c r="G357" i="1"/>
  <c r="F353" i="1"/>
  <c r="G353" i="1"/>
  <c r="F349" i="1"/>
  <c r="G349" i="1"/>
  <c r="F345" i="1"/>
  <c r="G345" i="1"/>
  <c r="F341" i="1"/>
  <c r="G341" i="1"/>
  <c r="F337" i="1"/>
  <c r="G337" i="1"/>
  <c r="F333" i="1"/>
  <c r="G333" i="1"/>
  <c r="F329" i="1"/>
  <c r="G329" i="1"/>
  <c r="F325" i="1"/>
  <c r="G325" i="1"/>
  <c r="F321" i="1"/>
  <c r="G321" i="1"/>
  <c r="F317" i="1"/>
  <c r="G317" i="1"/>
  <c r="F313" i="1"/>
  <c r="G313" i="1"/>
  <c r="F309" i="1"/>
  <c r="G309" i="1"/>
  <c r="F305" i="1"/>
  <c r="G305" i="1"/>
  <c r="F301" i="1"/>
  <c r="G301" i="1"/>
  <c r="F297" i="1"/>
  <c r="G297" i="1"/>
  <c r="F293" i="1"/>
  <c r="G293" i="1"/>
  <c r="F289" i="1"/>
  <c r="G289" i="1"/>
  <c r="F285" i="1"/>
  <c r="G285" i="1"/>
  <c r="F281" i="1"/>
  <c r="G281" i="1"/>
  <c r="F277" i="1"/>
  <c r="G277" i="1"/>
  <c r="F273" i="1"/>
  <c r="G273" i="1"/>
  <c r="F269" i="1"/>
  <c r="G269" i="1"/>
  <c r="F265" i="1"/>
  <c r="G265" i="1"/>
  <c r="F261" i="1"/>
  <c r="G261" i="1"/>
  <c r="F257" i="1"/>
  <c r="G257" i="1"/>
  <c r="F253" i="1"/>
  <c r="G253" i="1"/>
  <c r="F249" i="1"/>
  <c r="G249" i="1"/>
  <c r="F245" i="1"/>
  <c r="G245" i="1"/>
  <c r="F241" i="1"/>
  <c r="G241" i="1"/>
  <c r="F237" i="1"/>
  <c r="G237" i="1"/>
  <c r="F233" i="1"/>
  <c r="G233" i="1"/>
  <c r="F229" i="1"/>
  <c r="G229" i="1"/>
  <c r="F225" i="1"/>
  <c r="G225" i="1"/>
  <c r="F221" i="1"/>
  <c r="G221" i="1"/>
  <c r="F217" i="1"/>
  <c r="G217" i="1"/>
  <c r="F213" i="1"/>
  <c r="G213" i="1"/>
  <c r="F209" i="1"/>
  <c r="G209" i="1"/>
  <c r="F205" i="1"/>
  <c r="G205" i="1"/>
  <c r="F201" i="1"/>
  <c r="G201" i="1"/>
  <c r="F197" i="1"/>
  <c r="G197" i="1"/>
  <c r="F193" i="1"/>
  <c r="G193" i="1"/>
  <c r="F189" i="1"/>
  <c r="G189" i="1"/>
  <c r="F185" i="1"/>
  <c r="G185" i="1"/>
  <c r="F181" i="1"/>
  <c r="G181" i="1"/>
  <c r="F177" i="1"/>
  <c r="G177" i="1"/>
  <c r="F173" i="1"/>
  <c r="G173" i="1"/>
  <c r="F169" i="1"/>
  <c r="G169" i="1"/>
  <c r="F165" i="1"/>
  <c r="G165" i="1"/>
  <c r="F161" i="1"/>
  <c r="G161" i="1"/>
  <c r="F157" i="1"/>
  <c r="G157" i="1"/>
  <c r="F153" i="1"/>
  <c r="G153" i="1"/>
  <c r="F149" i="1"/>
  <c r="G149" i="1"/>
  <c r="F145" i="1"/>
  <c r="G145" i="1"/>
  <c r="F141" i="1"/>
  <c r="G141" i="1"/>
  <c r="F137" i="1"/>
  <c r="G137" i="1"/>
  <c r="F133" i="1"/>
  <c r="G133" i="1"/>
  <c r="F129" i="1"/>
  <c r="G129" i="1"/>
  <c r="F125" i="1"/>
  <c r="G125" i="1"/>
  <c r="F121" i="1"/>
  <c r="G121" i="1"/>
  <c r="F117" i="1"/>
  <c r="G117" i="1"/>
  <c r="F113" i="1"/>
  <c r="G113" i="1"/>
  <c r="F109" i="1"/>
  <c r="G109" i="1"/>
  <c r="F105" i="1"/>
  <c r="G105" i="1"/>
  <c r="F101" i="1"/>
  <c r="G101" i="1"/>
  <c r="F97" i="1"/>
  <c r="G97" i="1"/>
  <c r="F93" i="1"/>
  <c r="G93" i="1"/>
  <c r="F89" i="1"/>
  <c r="G89" i="1"/>
  <c r="F85" i="1"/>
  <c r="G85" i="1"/>
  <c r="F81" i="1"/>
  <c r="G81" i="1"/>
  <c r="F77" i="1"/>
  <c r="G77" i="1"/>
  <c r="F73" i="1"/>
  <c r="G73" i="1"/>
  <c r="F69" i="1"/>
  <c r="G69" i="1"/>
  <c r="F65" i="1"/>
  <c r="G65" i="1"/>
  <c r="F61" i="1"/>
  <c r="G61" i="1"/>
  <c r="F57" i="1"/>
  <c r="G57" i="1"/>
  <c r="F53" i="1"/>
  <c r="G53" i="1"/>
  <c r="F49" i="1"/>
  <c r="G49" i="1"/>
  <c r="F45" i="1"/>
  <c r="G45" i="1"/>
  <c r="F41" i="1"/>
  <c r="G41" i="1"/>
  <c r="F37" i="1"/>
  <c r="G37" i="1"/>
  <c r="F33" i="1"/>
  <c r="G33" i="1"/>
  <c r="F29" i="1"/>
  <c r="G29" i="1"/>
  <c r="F25" i="1"/>
  <c r="G25" i="1"/>
  <c r="F21" i="1"/>
  <c r="G21" i="1"/>
  <c r="F17" i="1"/>
  <c r="G17" i="1"/>
  <c r="F13" i="1"/>
  <c r="G13" i="1"/>
  <c r="F9" i="1"/>
  <c r="G9" i="1"/>
  <c r="F5" i="1"/>
  <c r="G5" i="1"/>
  <c r="F86" i="1"/>
  <c r="F62" i="1"/>
  <c r="F42" i="1"/>
  <c r="F38" i="1"/>
  <c r="F18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<sst xmlns="http://schemas.openxmlformats.org/spreadsheetml/2006/main" count="8" uniqueCount="7">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</sst>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0" fillId="3" borderId="0" xfId="0" applyFill="1"/>
    <xf numFmtId="0" fontId="10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1" fillId="3" borderId="0" xfId="0" applyFont="1" applyFill="1"/>
    <xf numFmtId="0" fontId="12" fillId="2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3" fillId="3" borderId="0" xfId="0" applyFont="1" applyFill="1"/>
    <xf numFmtId="0" fontId="1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20" fillId="0" borderId="0" xfId="0" applyFont="1"/>
    <xf numFmtId="0" fontId="21" fillId="0" borderId="0" xfId="0" applyFont="1" applyFill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Fill="1"/>
    <xf numFmtId="0" fontId="23" fillId="3" borderId="0" xfId="0" applyFont="1" applyFill="1"/>
    <xf numFmtId="0" fontId="21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250.32229818553614</c:v>
                </c:pt>
                <c:pt idx="1">
                  <c:v>252.34149432503813</c:v>
                </c:pt>
                <c:pt idx="2">
                  <c:v>253.38065168997394</c:v>
                </c:pt>
                <c:pt idx="3">
                  <c:v>254.45602160289809</c:v>
                </c:pt>
                <c:pt idx="4">
                  <c:v>255.18657339156741</c:v>
                </c:pt>
                <c:pt idx="5">
                  <c:v>255.77722083036565</c:v>
                </c:pt>
                <c:pt idx="6">
                  <c:v>257.24543894794579</c:v>
                </c:pt>
                <c:pt idx="7">
                  <c:v>258.90133401377449</c:v>
                </c:pt>
                <c:pt idx="8">
                  <c:v>259.84996794700442</c:v>
                </c:pt>
                <c:pt idx="9">
                  <c:v>261.29640652110754</c:v>
                </c:pt>
                <c:pt idx="10">
                  <c:v>261.81281774944722</c:v>
                </c:pt>
                <c:pt idx="11">
                  <c:v>262.16537423065256</c:v>
                </c:pt>
                <c:pt idx="12">
                  <c:v>262.08667612984158</c:v>
                </c:pt>
                <c:pt idx="13">
                  <c:v>262.27040391559467</c:v>
                </c:pt>
                <c:pt idx="14">
                  <c:v>262.5565105244865</c:v>
                </c:pt>
                <c:pt idx="15">
                  <c:v>262.96577736375559</c:v>
                </c:pt>
                <c:pt idx="16">
                  <c:v>263.41694687523102</c:v>
                </c:pt>
                <c:pt idx="17">
                  <c:v>263.67496877447678</c:v>
                </c:pt>
                <c:pt idx="18">
                  <c:v>264.07430250036361</c:v>
                </c:pt>
                <c:pt idx="19">
                  <c:v>265.06686315893643</c:v>
                </c:pt>
                <c:pt idx="20">
                  <c:v>265.22480694636158</c:v>
                </c:pt>
                <c:pt idx="21">
                  <c:v>265.10550337108737</c:v>
                </c:pt>
                <c:pt idx="22">
                  <c:v>265.18575411424661</c:v>
                </c:pt>
                <c:pt idx="23">
                  <c:v>264.87385081416943</c:v>
                </c:pt>
                <c:pt idx="24">
                  <c:v>264.7932117415321</c:v>
                </c:pt>
                <c:pt idx="25">
                  <c:v>264.51894372487459</c:v>
                </c:pt>
                <c:pt idx="26">
                  <c:v>264.32741205932859</c:v>
                </c:pt>
                <c:pt idx="27">
                  <c:v>264.12990906974483</c:v>
                </c:pt>
                <c:pt idx="28">
                  <c:v>264.20973883083815</c:v>
                </c:pt>
                <c:pt idx="29">
                  <c:v>264.50792125137508</c:v>
                </c:pt>
                <c:pt idx="30">
                  <c:v>264.50059769869506</c:v>
                </c:pt>
                <c:pt idx="31">
                  <c:v>264.68240827628784</c:v>
                </c:pt>
                <c:pt idx="32">
                  <c:v>265.06529287181729</c:v>
                </c:pt>
                <c:pt idx="33">
                  <c:v>265.1513114414422</c:v>
                </c:pt>
                <c:pt idx="34">
                  <c:v>265.24622336246358</c:v>
                </c:pt>
                <c:pt idx="35">
                  <c:v>265.05932244371979</c:v>
                </c:pt>
                <c:pt idx="36">
                  <c:v>264.85609101826776</c:v>
                </c:pt>
                <c:pt idx="37">
                  <c:v>264.44338127458985</c:v>
                </c:pt>
                <c:pt idx="38">
                  <c:v>263.95636747116305</c:v>
                </c:pt>
                <c:pt idx="39">
                  <c:v>263.12275631366902</c:v>
                </c:pt>
                <c:pt idx="40">
                  <c:v>261.98275233518558</c:v>
                </c:pt>
                <c:pt idx="41">
                  <c:v>260.91916047205791</c:v>
                </c:pt>
                <c:pt idx="42">
                  <c:v>259.88451178427101</c:v>
                </c:pt>
                <c:pt idx="43">
                  <c:v>259.06455429951251</c:v>
                </c:pt>
                <c:pt idx="44">
                  <c:v>258.6577564096342</c:v>
                </c:pt>
                <c:pt idx="45">
                  <c:v>258.374426400056</c:v>
                </c:pt>
                <c:pt idx="46">
                  <c:v>258.25961847321855</c:v>
                </c:pt>
                <c:pt idx="47">
                  <c:v>258.07024882876811</c:v>
                </c:pt>
                <c:pt idx="48">
                  <c:v>257.97578835781218</c:v>
                </c:pt>
                <c:pt idx="49">
                  <c:v>258.00668912158864</c:v>
                </c:pt>
                <c:pt idx="50">
                  <c:v>258.09035268896366</c:v>
                </c:pt>
                <c:pt idx="51">
                  <c:v>258.45520415302047</c:v>
                </c:pt>
                <c:pt idx="52">
                  <c:v>258.9286021732841</c:v>
                </c:pt>
                <c:pt idx="53">
                  <c:v>259.44226803316258</c:v>
                </c:pt>
                <c:pt idx="54">
                  <c:v>259.93746288855829</c:v>
                </c:pt>
                <c:pt idx="55">
                  <c:v>260.45986774165476</c:v>
                </c:pt>
                <c:pt idx="56">
                  <c:v>261.06232963300829</c:v>
                </c:pt>
                <c:pt idx="57">
                  <c:v>261.71845081720897</c:v>
                </c:pt>
                <c:pt idx="58">
                  <c:v>262.36689718160113</c:v>
                </c:pt>
                <c:pt idx="59">
                  <c:v>263.11177169945807</c:v>
                </c:pt>
                <c:pt idx="60">
                  <c:v>263.85730691039629</c:v>
                </c:pt>
                <c:pt idx="61">
                  <c:v>264.64193968109015</c:v>
                </c:pt>
                <c:pt idx="62">
                  <c:v>265.3950399433399</c:v>
                </c:pt>
                <c:pt idx="63">
                  <c:v>266.06637142171587</c:v>
                </c:pt>
                <c:pt idx="64">
                  <c:v>266.73385777317623</c:v>
                </c:pt>
                <c:pt idx="65">
                  <c:v>267.34767508065573</c:v>
                </c:pt>
                <c:pt idx="66">
                  <c:v>267.84348395956272</c:v>
                </c:pt>
                <c:pt idx="67">
                  <c:v>268.26922115111574</c:v>
                </c:pt>
                <c:pt idx="68">
                  <c:v>268.64551464500164</c:v>
                </c:pt>
                <c:pt idx="69">
                  <c:v>269.01534096210219</c:v>
                </c:pt>
                <c:pt idx="70">
                  <c:v>269.35796515298927</c:v>
                </c:pt>
                <c:pt idx="71">
                  <c:v>269.60523910699175</c:v>
                </c:pt>
                <c:pt idx="72">
                  <c:v>269.80509779027346</c:v>
                </c:pt>
                <c:pt idx="73">
                  <c:v>270.01093296980736</c:v>
                </c:pt>
                <c:pt idx="74">
                  <c:v>270.23465795978927</c:v>
                </c:pt>
                <c:pt idx="75">
                  <c:v>270.42829841817581</c:v>
                </c:pt>
                <c:pt idx="76">
                  <c:v>270.65144611748997</c:v>
                </c:pt>
                <c:pt idx="77">
                  <c:v>270.86988986444243</c:v>
                </c:pt>
                <c:pt idx="78">
                  <c:v>271.0382130140481</c:v>
                </c:pt>
                <c:pt idx="79">
                  <c:v>271.18351632372975</c:v>
                </c:pt>
                <c:pt idx="80">
                  <c:v>271.32160889779806</c:v>
                </c:pt>
                <c:pt idx="81">
                  <c:v>271.44641414961893</c:v>
                </c:pt>
                <c:pt idx="82">
                  <c:v>271.60570937059776</c:v>
                </c:pt>
                <c:pt idx="83">
                  <c:v>271.74303201331134</c:v>
                </c:pt>
                <c:pt idx="84">
                  <c:v>271.84480985790634</c:v>
                </c:pt>
                <c:pt idx="85">
                  <c:v>271.94328397061491</c:v>
                </c:pt>
                <c:pt idx="86">
                  <c:v>272.04932270899513</c:v>
                </c:pt>
                <c:pt idx="87">
                  <c:v>272.10547442613733</c:v>
                </c:pt>
                <c:pt idx="88">
                  <c:v>272.14893645907557</c:v>
                </c:pt>
                <c:pt idx="89">
                  <c:v>272.20022556499663</c:v>
                </c:pt>
                <c:pt idx="90">
                  <c:v>272.22629755011667</c:v>
                </c:pt>
                <c:pt idx="91">
                  <c:v>272.23843561041059</c:v>
                </c:pt>
                <c:pt idx="92">
                  <c:v>272.18852114134035</c:v>
                </c:pt>
                <c:pt idx="93">
                  <c:v>272.08965808046196</c:v>
                </c:pt>
                <c:pt idx="94">
                  <c:v>271.99091662204933</c:v>
                </c:pt>
                <c:pt idx="95">
                  <c:v>271.85730896981403</c:v>
                </c:pt>
                <c:pt idx="96">
                  <c:v>271.70969596672654</c:v>
                </c:pt>
                <c:pt idx="97">
                  <c:v>271.53267193648463</c:v>
                </c:pt>
                <c:pt idx="98">
                  <c:v>271.32788527545182</c:v>
                </c:pt>
                <c:pt idx="99">
                  <c:v>271.15331673675837</c:v>
                </c:pt>
                <c:pt idx="100">
                  <c:v>271.00055197646896</c:v>
                </c:pt>
                <c:pt idx="101">
                  <c:v>270.85935278752396</c:v>
                </c:pt>
                <c:pt idx="102">
                  <c:v>270.70603320566028</c:v>
                </c:pt>
                <c:pt idx="103">
                  <c:v>270.5868979115204</c:v>
                </c:pt>
                <c:pt idx="104">
                  <c:v>270.47821756406711</c:v>
                </c:pt>
                <c:pt idx="105">
                  <c:v>270.38943525771032</c:v>
                </c:pt>
                <c:pt idx="106">
                  <c:v>270.30571857384865</c:v>
                </c:pt>
                <c:pt idx="107">
                  <c:v>270.19559525064949</c:v>
                </c:pt>
                <c:pt idx="108">
                  <c:v>270.07667001479626</c:v>
                </c:pt>
                <c:pt idx="109">
                  <c:v>269.97078649695703</c:v>
                </c:pt>
                <c:pt idx="110">
                  <c:v>269.83905122978655</c:v>
                </c:pt>
                <c:pt idx="111">
                  <c:v>269.69314188473089</c:v>
                </c:pt>
                <c:pt idx="112">
                  <c:v>269.53773257545726</c:v>
                </c:pt>
                <c:pt idx="113">
                  <c:v>269.35583902730843</c:v>
                </c:pt>
                <c:pt idx="114">
                  <c:v>269.18401628965285</c:v>
                </c:pt>
                <c:pt idx="115">
                  <c:v>268.97854734747307</c:v>
                </c:pt>
                <c:pt idx="116">
                  <c:v>268.78135344323169</c:v>
                </c:pt>
                <c:pt idx="117">
                  <c:v>268.58891128721751</c:v>
                </c:pt>
                <c:pt idx="118">
                  <c:v>268.4048302848924</c:v>
                </c:pt>
                <c:pt idx="119">
                  <c:v>268.22208553907785</c:v>
                </c:pt>
                <c:pt idx="120">
                  <c:v>268.06222203057638</c:v>
                </c:pt>
                <c:pt idx="121">
                  <c:v>267.87877844275295</c:v>
                </c:pt>
                <c:pt idx="122">
                  <c:v>267.67803355005947</c:v>
                </c:pt>
                <c:pt idx="123">
                  <c:v>267.47053734553373</c:v>
                </c:pt>
                <c:pt idx="124">
                  <c:v>267.2692521708185</c:v>
                </c:pt>
                <c:pt idx="125">
                  <c:v>267.02749649938727</c:v>
                </c:pt>
                <c:pt idx="126">
                  <c:v>266.79381659354101</c:v>
                </c:pt>
                <c:pt idx="127">
                  <c:v>266.5265048107733</c:v>
                </c:pt>
                <c:pt idx="128">
                  <c:v>266.22117596108865</c:v>
                </c:pt>
                <c:pt idx="129">
                  <c:v>265.88776102765758</c:v>
                </c:pt>
                <c:pt idx="130">
                  <c:v>265.55928356468746</c:v>
                </c:pt>
                <c:pt idx="131">
                  <c:v>265.20859796930955</c:v>
                </c:pt>
                <c:pt idx="132">
                  <c:v>264.84517631419823</c:v>
                </c:pt>
                <c:pt idx="133">
                  <c:v>264.47991455712588</c:v>
                </c:pt>
                <c:pt idx="134">
                  <c:v>264.11795208824532</c:v>
                </c:pt>
                <c:pt idx="135">
                  <c:v>263.77308112784874</c:v>
                </c:pt>
                <c:pt idx="136">
                  <c:v>263.44945990171601</c:v>
                </c:pt>
                <c:pt idx="137">
                  <c:v>263.18928381368357</c:v>
                </c:pt>
                <c:pt idx="138">
                  <c:v>262.93786502538933</c:v>
                </c:pt>
                <c:pt idx="139">
                  <c:v>262.71551625409302</c:v>
                </c:pt>
                <c:pt idx="140">
                  <c:v>262.5337607508431</c:v>
                </c:pt>
                <c:pt idx="141">
                  <c:v>262.39011816797444</c:v>
                </c:pt>
                <c:pt idx="142">
                  <c:v>262.2643621268985</c:v>
                </c:pt>
                <c:pt idx="143">
                  <c:v>262.14766158913199</c:v>
                </c:pt>
                <c:pt idx="144">
                  <c:v>262.04250125530302</c:v>
                </c:pt>
                <c:pt idx="145">
                  <c:v>261.97285285233761</c:v>
                </c:pt>
                <c:pt idx="146">
                  <c:v>261.87204986416566</c:v>
                </c:pt>
                <c:pt idx="147">
                  <c:v>261.78122287548848</c:v>
                </c:pt>
                <c:pt idx="148">
                  <c:v>261.64052866385839</c:v>
                </c:pt>
                <c:pt idx="149">
                  <c:v>261.4815131971518</c:v>
                </c:pt>
                <c:pt idx="150">
                  <c:v>261.30687268652258</c:v>
                </c:pt>
                <c:pt idx="151">
                  <c:v>261.13030538376</c:v>
                </c:pt>
                <c:pt idx="152">
                  <c:v>260.90497907573837</c:v>
                </c:pt>
                <c:pt idx="153">
                  <c:v>260.68459845425582</c:v>
                </c:pt>
                <c:pt idx="154">
                  <c:v>260.49625419597527</c:v>
                </c:pt>
                <c:pt idx="155">
                  <c:v>260.31168672467328</c:v>
                </c:pt>
                <c:pt idx="156">
                  <c:v>260.13822910741493</c:v>
                </c:pt>
                <c:pt idx="157">
                  <c:v>260.00329408428104</c:v>
                </c:pt>
                <c:pt idx="158">
                  <c:v>259.87406982431924</c:v>
                </c:pt>
                <c:pt idx="159">
                  <c:v>259.78258568336685</c:v>
                </c:pt>
                <c:pt idx="160">
                  <c:v>259.72622804213006</c:v>
                </c:pt>
                <c:pt idx="161">
                  <c:v>259.69517774653923</c:v>
                </c:pt>
                <c:pt idx="162">
                  <c:v>259.67403303984747</c:v>
                </c:pt>
                <c:pt idx="163">
                  <c:v>259.66469245821497</c:v>
                </c:pt>
                <c:pt idx="164">
                  <c:v>259.6666172478715</c:v>
                </c:pt>
                <c:pt idx="165">
                  <c:v>259.64371502642939</c:v>
                </c:pt>
                <c:pt idx="166">
                  <c:v>259.65449144277875</c:v>
                </c:pt>
                <c:pt idx="167">
                  <c:v>259.65279344478637</c:v>
                </c:pt>
                <c:pt idx="168">
                  <c:v>259.64601459840293</c:v>
                </c:pt>
                <c:pt idx="169">
                  <c:v>259.64744160528778</c:v>
                </c:pt>
                <c:pt idx="170">
                  <c:v>259.62387098167915</c:v>
                </c:pt>
                <c:pt idx="171">
                  <c:v>259.53777366280468</c:v>
                </c:pt>
                <c:pt idx="172">
                  <c:v>259.42966168148257</c:v>
                </c:pt>
                <c:pt idx="173">
                  <c:v>259.34548547499668</c:v>
                </c:pt>
                <c:pt idx="174">
                  <c:v>259.25271351200468</c:v>
                </c:pt>
                <c:pt idx="175">
                  <c:v>259.15756816232039</c:v>
                </c:pt>
                <c:pt idx="176">
                  <c:v>259.03810920170537</c:v>
                </c:pt>
                <c:pt idx="177">
                  <c:v>258.88938118509071</c:v>
                </c:pt>
                <c:pt idx="178">
                  <c:v>258.69600935457885</c:v>
                </c:pt>
                <c:pt idx="179">
                  <c:v>258.52048792356709</c:v>
                </c:pt>
                <c:pt idx="180">
                  <c:v>258.32182104592306</c:v>
                </c:pt>
                <c:pt idx="181">
                  <c:v>258.11455191558076</c:v>
                </c:pt>
                <c:pt idx="182">
                  <c:v>257.97537501734763</c:v>
                </c:pt>
                <c:pt idx="183">
                  <c:v>257.84016093073609</c:v>
                </c:pt>
                <c:pt idx="184">
                  <c:v>257.65890602861981</c:v>
                </c:pt>
                <c:pt idx="185">
                  <c:v>257.53778891256627</c:v>
                </c:pt>
                <c:pt idx="186">
                  <c:v>257.42218016965506</c:v>
                </c:pt>
                <c:pt idx="187">
                  <c:v>257.33190130963163</c:v>
                </c:pt>
                <c:pt idx="188">
                  <c:v>257.22824394879325</c:v>
                </c:pt>
                <c:pt idx="189">
                  <c:v>257.16379273097635</c:v>
                </c:pt>
                <c:pt idx="190">
                  <c:v>257.07414802326468</c:v>
                </c:pt>
                <c:pt idx="191">
                  <c:v>256.99880521962297</c:v>
                </c:pt>
                <c:pt idx="192">
                  <c:v>256.90921400459513</c:v>
                </c:pt>
                <c:pt idx="193">
                  <c:v>256.79125013117613</c:v>
                </c:pt>
                <c:pt idx="194">
                  <c:v>256.68341816100747</c:v>
                </c:pt>
                <c:pt idx="195">
                  <c:v>256.57099159963082</c:v>
                </c:pt>
                <c:pt idx="196">
                  <c:v>256.36943475709427</c:v>
                </c:pt>
                <c:pt idx="197">
                  <c:v>256.16317067355635</c:v>
                </c:pt>
                <c:pt idx="198">
                  <c:v>255.92704747307295</c:v>
                </c:pt>
                <c:pt idx="199">
                  <c:v>255.66689189109113</c:v>
                </c:pt>
                <c:pt idx="200">
                  <c:v>255.39132951228041</c:v>
                </c:pt>
                <c:pt idx="201">
                  <c:v>255.0940435449989</c:v>
                </c:pt>
                <c:pt idx="202">
                  <c:v>254.77554790629497</c:v>
                </c:pt>
                <c:pt idx="203">
                  <c:v>254.50383415385883</c:v>
                </c:pt>
                <c:pt idx="204">
                  <c:v>254.23369786120054</c:v>
                </c:pt>
                <c:pt idx="205">
                  <c:v>253.94434549088831</c:v>
                </c:pt>
                <c:pt idx="206">
                  <c:v>253.69460194852692</c:v>
                </c:pt>
                <c:pt idx="207">
                  <c:v>253.47819075888202</c:v>
                </c:pt>
                <c:pt idx="208">
                  <c:v>253.25311941513149</c:v>
                </c:pt>
                <c:pt idx="209">
                  <c:v>253.07698915121225</c:v>
                </c:pt>
                <c:pt idx="210">
                  <c:v>252.91924736786888</c:v>
                </c:pt>
                <c:pt idx="211">
                  <c:v>252.75421573525219</c:v>
                </c:pt>
                <c:pt idx="212">
                  <c:v>252.62147649223368</c:v>
                </c:pt>
                <c:pt idx="213">
                  <c:v>252.53474121623697</c:v>
                </c:pt>
                <c:pt idx="214">
                  <c:v>252.42337264518918</c:v>
                </c:pt>
                <c:pt idx="215">
                  <c:v>252.2607350314122</c:v>
                </c:pt>
                <c:pt idx="216">
                  <c:v>252.11982279360362</c:v>
                </c:pt>
                <c:pt idx="217">
                  <c:v>251.96059353419457</c:v>
                </c:pt>
                <c:pt idx="218">
                  <c:v>251.79976841415751</c:v>
                </c:pt>
                <c:pt idx="219">
                  <c:v>251.64758613860934</c:v>
                </c:pt>
                <c:pt idx="220">
                  <c:v>251.43162367774733</c:v>
                </c:pt>
                <c:pt idx="221">
                  <c:v>251.24691948089136</c:v>
                </c:pt>
                <c:pt idx="222">
                  <c:v>251.08732487865942</c:v>
                </c:pt>
                <c:pt idx="223">
                  <c:v>250.8924681746312</c:v>
                </c:pt>
                <c:pt idx="224">
                  <c:v>250.63518063277255</c:v>
                </c:pt>
                <c:pt idx="225">
                  <c:v>250.39519267501515</c:v>
                </c:pt>
                <c:pt idx="226">
                  <c:v>250.22162432201299</c:v>
                </c:pt>
                <c:pt idx="227">
                  <c:v>250.06097909987932</c:v>
                </c:pt>
                <c:pt idx="228">
                  <c:v>249.89119552799303</c:v>
                </c:pt>
                <c:pt idx="229">
                  <c:v>249.73731833863533</c:v>
                </c:pt>
                <c:pt idx="230">
                  <c:v>249.52267883461903</c:v>
                </c:pt>
                <c:pt idx="231">
                  <c:v>249.36196143035679</c:v>
                </c:pt>
                <c:pt idx="232">
                  <c:v>249.1987268676566</c:v>
                </c:pt>
                <c:pt idx="233">
                  <c:v>249.03607029885131</c:v>
                </c:pt>
                <c:pt idx="234">
                  <c:v>248.884900875689</c:v>
                </c:pt>
                <c:pt idx="235">
                  <c:v>248.7273699772814</c:v>
                </c:pt>
                <c:pt idx="236">
                  <c:v>248.58528428220697</c:v>
                </c:pt>
                <c:pt idx="237">
                  <c:v>248.3820950514781</c:v>
                </c:pt>
                <c:pt idx="238">
                  <c:v>248.14528813631904</c:v>
                </c:pt>
                <c:pt idx="239">
                  <c:v>247.90004958282182</c:v>
                </c:pt>
                <c:pt idx="240">
                  <c:v>247.64733281354154</c:v>
                </c:pt>
                <c:pt idx="241">
                  <c:v>247.47717262082443</c:v>
                </c:pt>
                <c:pt idx="242">
                  <c:v>247.29352100516977</c:v>
                </c:pt>
                <c:pt idx="243">
                  <c:v>247.11028053802849</c:v>
                </c:pt>
                <c:pt idx="244">
                  <c:v>246.93551019847078</c:v>
                </c:pt>
                <c:pt idx="245">
                  <c:v>246.75672382686392</c:v>
                </c:pt>
                <c:pt idx="246">
                  <c:v>246.65084550503144</c:v>
                </c:pt>
                <c:pt idx="247">
                  <c:v>246.51828165923672</c:v>
                </c:pt>
                <c:pt idx="248">
                  <c:v>246.46591859961785</c:v>
                </c:pt>
                <c:pt idx="249">
                  <c:v>246.43728994159588</c:v>
                </c:pt>
                <c:pt idx="250">
                  <c:v>246.43957360401592</c:v>
                </c:pt>
                <c:pt idx="251">
                  <c:v>246.4270450157947</c:v>
                </c:pt>
                <c:pt idx="252">
                  <c:v>246.35426755025384</c:v>
                </c:pt>
                <c:pt idx="253">
                  <c:v>246.2970336146534</c:v>
                </c:pt>
                <c:pt idx="254">
                  <c:v>246.23998754417386</c:v>
                </c:pt>
                <c:pt idx="255">
                  <c:v>246.14214462363336</c:v>
                </c:pt>
                <c:pt idx="256">
                  <c:v>246.03716582508807</c:v>
                </c:pt>
                <c:pt idx="257">
                  <c:v>245.82130939859016</c:v>
                </c:pt>
                <c:pt idx="258">
                  <c:v>245.56959229224648</c:v>
                </c:pt>
                <c:pt idx="259">
                  <c:v>245.29463727388131</c:v>
                </c:pt>
                <c:pt idx="260">
                  <c:v>245.0364149155447</c:v>
                </c:pt>
                <c:pt idx="261">
                  <c:v>244.7802045562579</c:v>
                </c:pt>
                <c:pt idx="262">
                  <c:v>244.55398403349656</c:v>
                </c:pt>
                <c:pt idx="263">
                  <c:v>244.33880264945003</c:v>
                </c:pt>
                <c:pt idx="264">
                  <c:v>244.0875432178162</c:v>
                </c:pt>
                <c:pt idx="265">
                  <c:v>243.74746440696845</c:v>
                </c:pt>
                <c:pt idx="266">
                  <c:v>243.41524338547882</c:v>
                </c:pt>
                <c:pt idx="267">
                  <c:v>243.09384402713187</c:v>
                </c:pt>
                <c:pt idx="268">
                  <c:v>242.82378081593646</c:v>
                </c:pt>
                <c:pt idx="269">
                  <c:v>242.59956791692434</c:v>
                </c:pt>
                <c:pt idx="270">
                  <c:v>242.35720136011247</c:v>
                </c:pt>
                <c:pt idx="271">
                  <c:v>242.07483935981367</c:v>
                </c:pt>
                <c:pt idx="272">
                  <c:v>241.80615784354632</c:v>
                </c:pt>
                <c:pt idx="273">
                  <c:v>241.52949140978075</c:v>
                </c:pt>
                <c:pt idx="274">
                  <c:v>241.233942997811</c:v>
                </c:pt>
                <c:pt idx="275">
                  <c:v>240.96576562588467</c:v>
                </c:pt>
                <c:pt idx="276">
                  <c:v>240.80128996907453</c:v>
                </c:pt>
                <c:pt idx="277">
                  <c:v>240.66646423839143</c:v>
                </c:pt>
                <c:pt idx="278">
                  <c:v>240.55573246194984</c:v>
                </c:pt>
                <c:pt idx="279">
                  <c:v>240.46553754336284</c:v>
                </c:pt>
                <c:pt idx="280">
                  <c:v>240.34074843109241</c:v>
                </c:pt>
                <c:pt idx="281">
                  <c:v>240.21705111552953</c:v>
                </c:pt>
                <c:pt idx="282">
                  <c:v>240.13701689982983</c:v>
                </c:pt>
                <c:pt idx="283">
                  <c:v>239.99241258577615</c:v>
                </c:pt>
                <c:pt idx="284">
                  <c:v>239.83318780850547</c:v>
                </c:pt>
                <c:pt idx="285">
                  <c:v>239.70035107213113</c:v>
                </c:pt>
                <c:pt idx="286">
                  <c:v>239.57569453922861</c:v>
                </c:pt>
                <c:pt idx="287">
                  <c:v>239.40358210039383</c:v>
                </c:pt>
                <c:pt idx="288">
                  <c:v>239.17840766660638</c:v>
                </c:pt>
                <c:pt idx="289">
                  <c:v>238.97096441549124</c:v>
                </c:pt>
                <c:pt idx="290">
                  <c:v>238.73004649184026</c:v>
                </c:pt>
                <c:pt idx="291">
                  <c:v>238.53099440558452</c:v>
                </c:pt>
                <c:pt idx="292">
                  <c:v>238.33599775756304</c:v>
                </c:pt>
                <c:pt idx="293">
                  <c:v>238.09533915887332</c:v>
                </c:pt>
                <c:pt idx="294">
                  <c:v>237.88674316636019</c:v>
                </c:pt>
                <c:pt idx="295">
                  <c:v>237.68741347246538</c:v>
                </c:pt>
                <c:pt idx="296">
                  <c:v>237.52282465887376</c:v>
                </c:pt>
                <c:pt idx="297">
                  <c:v>237.34100095855777</c:v>
                </c:pt>
                <c:pt idx="298">
                  <c:v>237.16965794286756</c:v>
                </c:pt>
                <c:pt idx="299">
                  <c:v>237.04077123908004</c:v>
                </c:pt>
                <c:pt idx="300">
                  <c:v>236.86399210792811</c:v>
                </c:pt>
                <c:pt idx="301">
                  <c:v>236.70125800403179</c:v>
                </c:pt>
                <c:pt idx="302">
                  <c:v>236.48810401509203</c:v>
                </c:pt>
                <c:pt idx="303">
                  <c:v>236.26739197379766</c:v>
                </c:pt>
                <c:pt idx="304">
                  <c:v>236.05605481480598</c:v>
                </c:pt>
                <c:pt idx="305">
                  <c:v>235.7902783153763</c:v>
                </c:pt>
                <c:pt idx="306">
                  <c:v>235.57478096509146</c:v>
                </c:pt>
                <c:pt idx="307">
                  <c:v>235.31271828967891</c:v>
                </c:pt>
                <c:pt idx="308">
                  <c:v>235.04381134305777</c:v>
                </c:pt>
                <c:pt idx="309">
                  <c:v>234.76842865013415</c:v>
                </c:pt>
                <c:pt idx="310">
                  <c:v>234.4895104999006</c:v>
                </c:pt>
                <c:pt idx="311">
                  <c:v>234.2425757557522</c:v>
                </c:pt>
                <c:pt idx="312">
                  <c:v>233.96484244301269</c:v>
                </c:pt>
                <c:pt idx="313">
                  <c:v>233.72863236035209</c:v>
                </c:pt>
                <c:pt idx="314">
                  <c:v>233.51765317650327</c:v>
                </c:pt>
                <c:pt idx="315">
                  <c:v>233.30768002127883</c:v>
                </c:pt>
                <c:pt idx="316">
                  <c:v>233.16173106602349</c:v>
                </c:pt>
                <c:pt idx="317">
                  <c:v>232.97434630270203</c:v>
                </c:pt>
                <c:pt idx="318">
                  <c:v>232.83298300689839</c:v>
                </c:pt>
                <c:pt idx="319">
                  <c:v>232.73309739913495</c:v>
                </c:pt>
                <c:pt idx="320">
                  <c:v>232.59044167483529</c:v>
                </c:pt>
                <c:pt idx="321">
                  <c:v>232.40919914829141</c:v>
                </c:pt>
                <c:pt idx="322">
                  <c:v>232.20705612005179</c:v>
                </c:pt>
                <c:pt idx="323">
                  <c:v>232.12403247795785</c:v>
                </c:pt>
                <c:pt idx="324">
                  <c:v>232.02809891585377</c:v>
                </c:pt>
                <c:pt idx="325">
                  <c:v>231.91515997817376</c:v>
                </c:pt>
                <c:pt idx="326">
                  <c:v>231.79706927939304</c:v>
                </c:pt>
                <c:pt idx="327">
                  <c:v>231.63818386265507</c:v>
                </c:pt>
                <c:pt idx="328">
                  <c:v>231.51933436166425</c:v>
                </c:pt>
                <c:pt idx="329">
                  <c:v>231.4092242553547</c:v>
                </c:pt>
                <c:pt idx="330">
                  <c:v>231.30195650862976</c:v>
                </c:pt>
                <c:pt idx="331">
                  <c:v>231.25832095251278</c:v>
                </c:pt>
                <c:pt idx="332">
                  <c:v>231.25623579293978</c:v>
                </c:pt>
                <c:pt idx="333">
                  <c:v>231.2780488870994</c:v>
                </c:pt>
                <c:pt idx="334">
                  <c:v>231.2895357884934</c:v>
                </c:pt>
                <c:pt idx="335">
                  <c:v>231.32411429828724</c:v>
                </c:pt>
                <c:pt idx="336">
                  <c:v>231.33762265879966</c:v>
                </c:pt>
                <c:pt idx="337">
                  <c:v>231.37381090458791</c:v>
                </c:pt>
                <c:pt idx="338">
                  <c:v>231.39695833872398</c:v>
                </c:pt>
                <c:pt idx="339">
                  <c:v>231.40232807099824</c:v>
                </c:pt>
                <c:pt idx="340">
                  <c:v>231.31679222335455</c:v>
                </c:pt>
                <c:pt idx="341">
                  <c:v>231.22197815988628</c:v>
                </c:pt>
                <c:pt idx="342">
                  <c:v>231.08909278812658</c:v>
                </c:pt>
                <c:pt idx="343">
                  <c:v>230.96013297834205</c:v>
                </c:pt>
                <c:pt idx="344">
                  <c:v>230.81471342575907</c:v>
                </c:pt>
                <c:pt idx="345">
                  <c:v>230.6206981883555</c:v>
                </c:pt>
                <c:pt idx="346">
                  <c:v>230.42855705259029</c:v>
                </c:pt>
                <c:pt idx="347">
                  <c:v>230.32348308745875</c:v>
                </c:pt>
                <c:pt idx="348">
                  <c:v>230.12670874233848</c:v>
                </c:pt>
                <c:pt idx="349">
                  <c:v>230.03421764046837</c:v>
                </c:pt>
                <c:pt idx="350">
                  <c:v>229.90562203189796</c:v>
                </c:pt>
                <c:pt idx="351">
                  <c:v>229.89541718947351</c:v>
                </c:pt>
                <c:pt idx="352">
                  <c:v>229.88207303346678</c:v>
                </c:pt>
                <c:pt idx="353">
                  <c:v>229.88478662413266</c:v>
                </c:pt>
                <c:pt idx="354">
                  <c:v>229.88154349310494</c:v>
                </c:pt>
                <c:pt idx="355">
                  <c:v>229.8290511832177</c:v>
                </c:pt>
                <c:pt idx="356">
                  <c:v>229.74067103982298</c:v>
                </c:pt>
                <c:pt idx="357">
                  <c:v>229.59732951536378</c:v>
                </c:pt>
                <c:pt idx="358">
                  <c:v>229.40841540303049</c:v>
                </c:pt>
                <c:pt idx="359">
                  <c:v>229.31911909086816</c:v>
                </c:pt>
                <c:pt idx="360">
                  <c:v>229.12747737119739</c:v>
                </c:pt>
                <c:pt idx="361">
                  <c:v>228.9045957719855</c:v>
                </c:pt>
                <c:pt idx="362">
                  <c:v>228.66527344923185</c:v>
                </c:pt>
                <c:pt idx="363">
                  <c:v>228.40890816434501</c:v>
                </c:pt>
                <c:pt idx="364">
                  <c:v>228.1872133634117</c:v>
                </c:pt>
                <c:pt idx="365">
                  <c:v>227.97139398923099</c:v>
                </c:pt>
                <c:pt idx="366">
                  <c:v>227.82158267802848</c:v>
                </c:pt>
                <c:pt idx="367">
                  <c:v>227.72923591489783</c:v>
                </c:pt>
                <c:pt idx="368">
                  <c:v>227.66204884778409</c:v>
                </c:pt>
                <c:pt idx="369">
                  <c:v>227.59490576767217</c:v>
                </c:pt>
                <c:pt idx="370">
                  <c:v>227.50465470879857</c:v>
                </c:pt>
                <c:pt idx="371">
                  <c:v>227.49196157493949</c:v>
                </c:pt>
                <c:pt idx="372">
                  <c:v>227.52689379613571</c:v>
                </c:pt>
                <c:pt idx="373">
                  <c:v>227.48983095531293</c:v>
                </c:pt>
                <c:pt idx="374">
                  <c:v>227.47750083725626</c:v>
                </c:pt>
                <c:pt idx="375">
                  <c:v>227.44534294418582</c:v>
                </c:pt>
                <c:pt idx="376">
                  <c:v>227.41786914314042</c:v>
                </c:pt>
                <c:pt idx="377">
                  <c:v>227.40723288078112</c:v>
                </c:pt>
                <c:pt idx="378">
                  <c:v>227.2882331369176</c:v>
                </c:pt>
                <c:pt idx="379">
                  <c:v>227.1183304134299</c:v>
                </c:pt>
                <c:pt idx="380">
                  <c:v>226.99319002741925</c:v>
                </c:pt>
                <c:pt idx="381">
                  <c:v>226.90462293881862</c:v>
                </c:pt>
                <c:pt idx="382">
                  <c:v>226.7272246875597</c:v>
                </c:pt>
                <c:pt idx="383">
                  <c:v>226.54595589803188</c:v>
                </c:pt>
                <c:pt idx="384">
                  <c:v>226.41572427114295</c:v>
                </c:pt>
                <c:pt idx="385">
                  <c:v>226.28528516487842</c:v>
                </c:pt>
                <c:pt idx="386">
                  <c:v>226.16045063115843</c:v>
                </c:pt>
                <c:pt idx="387">
                  <c:v>225.99907294232398</c:v>
                </c:pt>
                <c:pt idx="388">
                  <c:v>225.82279874516033</c:v>
                </c:pt>
                <c:pt idx="389">
                  <c:v>225.71844533195369</c:v>
                </c:pt>
                <c:pt idx="390">
                  <c:v>225.64029212439374</c:v>
                </c:pt>
                <c:pt idx="391">
                  <c:v>225.51475791818524</c:v>
                </c:pt>
                <c:pt idx="392">
                  <c:v>225.35336664621622</c:v>
                </c:pt>
                <c:pt idx="393">
                  <c:v>225.23591082156742</c:v>
                </c:pt>
                <c:pt idx="394">
                  <c:v>225.10835347737077</c:v>
                </c:pt>
                <c:pt idx="395">
                  <c:v>224.94598963790386</c:v>
                </c:pt>
                <c:pt idx="396">
                  <c:v>224.73170897214513</c:v>
                </c:pt>
                <c:pt idx="397">
                  <c:v>224.48768073610191</c:v>
                </c:pt>
                <c:pt idx="398">
                  <c:v>224.24990911677935</c:v>
                </c:pt>
                <c:pt idx="399">
                  <c:v>223.9354179349572</c:v>
                </c:pt>
                <c:pt idx="400">
                  <c:v>223.64477571790172</c:v>
                </c:pt>
                <c:pt idx="401">
                  <c:v>223.41431407501975</c:v>
                </c:pt>
                <c:pt idx="402">
                  <c:v>223.19099640864192</c:v>
                </c:pt>
                <c:pt idx="403">
                  <c:v>222.98066591122762</c:v>
                </c:pt>
                <c:pt idx="404">
                  <c:v>222.79436352149713</c:v>
                </c:pt>
                <c:pt idx="405">
                  <c:v>222.64982875081671</c:v>
                </c:pt>
                <c:pt idx="406">
                  <c:v>222.4900702205837</c:v>
                </c:pt>
                <c:pt idx="407">
                  <c:v>222.38223898662213</c:v>
                </c:pt>
                <c:pt idx="408">
                  <c:v>222.29136099505163</c:v>
                </c:pt>
                <c:pt idx="409">
                  <c:v>222.15731753425337</c:v>
                </c:pt>
                <c:pt idx="410">
                  <c:v>222.05815976183146</c:v>
                </c:pt>
                <c:pt idx="411">
                  <c:v>221.91860023337063</c:v>
                </c:pt>
                <c:pt idx="412">
                  <c:v>221.67973961303224</c:v>
                </c:pt>
                <c:pt idx="413">
                  <c:v>221.37076243074316</c:v>
                </c:pt>
                <c:pt idx="414">
                  <c:v>221.04738087841284</c:v>
                </c:pt>
                <c:pt idx="415">
                  <c:v>220.75756049616558</c:v>
                </c:pt>
                <c:pt idx="416">
                  <c:v>220.45225322801616</c:v>
                </c:pt>
                <c:pt idx="417">
                  <c:v>220.16433013108644</c:v>
                </c:pt>
                <c:pt idx="418">
                  <c:v>219.89675245919244</c:v>
                </c:pt>
                <c:pt idx="419">
                  <c:v>219.68071208877913</c:v>
                </c:pt>
                <c:pt idx="420">
                  <c:v>219.4330852359825</c:v>
                </c:pt>
                <c:pt idx="421">
                  <c:v>219.20782694808969</c:v>
                </c:pt>
                <c:pt idx="422">
                  <c:v>218.92870862225973</c:v>
                </c:pt>
                <c:pt idx="423">
                  <c:v>218.68526242909402</c:v>
                </c:pt>
                <c:pt idx="424">
                  <c:v>218.54381250738138</c:v>
                </c:pt>
                <c:pt idx="425">
                  <c:v>218.35751886239726</c:v>
                </c:pt>
                <c:pt idx="426">
                  <c:v>218.03035958378996</c:v>
                </c:pt>
                <c:pt idx="427">
                  <c:v>217.67289297157714</c:v>
                </c:pt>
                <c:pt idx="428">
                  <c:v>217.21607669826633</c:v>
                </c:pt>
                <c:pt idx="429">
                  <c:v>216.77030587235993</c:v>
                </c:pt>
                <c:pt idx="430">
                  <c:v>216.1967918778758</c:v>
                </c:pt>
                <c:pt idx="431">
                  <c:v>215.80613765549515</c:v>
                </c:pt>
                <c:pt idx="432">
                  <c:v>215.37533835825843</c:v>
                </c:pt>
                <c:pt idx="433">
                  <c:v>214.98587427135129</c:v>
                </c:pt>
                <c:pt idx="434">
                  <c:v>214.62808674700193</c:v>
                </c:pt>
                <c:pt idx="435">
                  <c:v>214.28787573319329</c:v>
                </c:pt>
                <c:pt idx="436">
                  <c:v>214.04245856935768</c:v>
                </c:pt>
                <c:pt idx="437">
                  <c:v>213.85800938446968</c:v>
                </c:pt>
                <c:pt idx="438">
                  <c:v>213.77963934584733</c:v>
                </c:pt>
                <c:pt idx="439">
                  <c:v>213.81377331345385</c:v>
                </c:pt>
                <c:pt idx="440">
                  <c:v>213.7383309959784</c:v>
                </c:pt>
                <c:pt idx="441">
                  <c:v>213.67099792462946</c:v>
                </c:pt>
                <c:pt idx="442">
                  <c:v>213.42831051222657</c:v>
                </c:pt>
                <c:pt idx="443">
                  <c:v>213.26206392109356</c:v>
                </c:pt>
                <c:pt idx="444">
                  <c:v>213.15561276365969</c:v>
                </c:pt>
                <c:pt idx="445">
                  <c:v>213.13566431582214</c:v>
                </c:pt>
                <c:pt idx="446">
                  <c:v>213.02533962933626</c:v>
                </c:pt>
                <c:pt idx="447">
                  <c:v>212.88781365903432</c:v>
                </c:pt>
                <c:pt idx="448">
                  <c:v>212.7748679881966</c:v>
                </c:pt>
                <c:pt idx="449">
                  <c:v>212.59873153697066</c:v>
                </c:pt>
                <c:pt idx="450">
                  <c:v>212.43868050462689</c:v>
                </c:pt>
                <c:pt idx="451">
                  <c:v>212.26358421642476</c:v>
                </c:pt>
                <c:pt idx="452">
                  <c:v>212.09117102676115</c:v>
                </c:pt>
                <c:pt idx="453">
                  <c:v>212.01949292473813</c:v>
                </c:pt>
                <c:pt idx="454">
                  <c:v>211.83713589296036</c:v>
                </c:pt>
                <c:pt idx="455">
                  <c:v>211.67044280414191</c:v>
                </c:pt>
                <c:pt idx="456">
                  <c:v>211.36734114209241</c:v>
                </c:pt>
                <c:pt idx="457">
                  <c:v>211.03585575025284</c:v>
                </c:pt>
                <c:pt idx="458">
                  <c:v>210.73529913109175</c:v>
                </c:pt>
                <c:pt idx="459">
                  <c:v>210.48863950466642</c:v>
                </c:pt>
                <c:pt idx="460">
                  <c:v>210.22971191787875</c:v>
                </c:pt>
                <c:pt idx="461">
                  <c:v>209.88039913170292</c:v>
                </c:pt>
                <c:pt idx="462">
                  <c:v>209.66097281166844</c:v>
                </c:pt>
                <c:pt idx="463">
                  <c:v>209.62107526915963</c:v>
                </c:pt>
                <c:pt idx="464">
                  <c:v>209.46809689343851</c:v>
                </c:pt>
                <c:pt idx="465">
                  <c:v>209.31576722753724</c:v>
                </c:pt>
                <c:pt idx="466">
                  <c:v>209.12548815502734</c:v>
                </c:pt>
                <c:pt idx="467">
                  <c:v>209.19218456655847</c:v>
                </c:pt>
                <c:pt idx="468">
                  <c:v>209.21798902155118</c:v>
                </c:pt>
                <c:pt idx="469">
                  <c:v>209.28163626047822</c:v>
                </c:pt>
                <c:pt idx="470">
                  <c:v>209.43648005628521</c:v>
                </c:pt>
                <c:pt idx="471">
                  <c:v>209.53678766856629</c:v>
                </c:pt>
                <c:pt idx="472">
                  <c:v>209.70190686665586</c:v>
                </c:pt>
                <c:pt idx="473">
                  <c:v>209.79103645757382</c:v>
                </c:pt>
                <c:pt idx="474">
                  <c:v>209.84838441256335</c:v>
                </c:pt>
                <c:pt idx="475">
                  <c:v>209.98153428576688</c:v>
                </c:pt>
                <c:pt idx="476">
                  <c:v>210.19760392247801</c:v>
                </c:pt>
                <c:pt idx="477">
                  <c:v>210.41755831964514</c:v>
                </c:pt>
                <c:pt idx="478">
                  <c:v>210.38820623722145</c:v>
                </c:pt>
                <c:pt idx="479">
                  <c:v>210.47775530102828</c:v>
                </c:pt>
                <c:pt idx="480">
                  <c:v>210.53526209405882</c:v>
                </c:pt>
                <c:pt idx="481">
                  <c:v>210.34795931541117</c:v>
                </c:pt>
                <c:pt idx="482">
                  <c:v>210.1217798670875</c:v>
                </c:pt>
                <c:pt idx="483">
                  <c:v>209.9568426584367</c:v>
                </c:pt>
                <c:pt idx="484">
                  <c:v>209.69083064058674</c:v>
                </c:pt>
                <c:pt idx="485">
                  <c:v>209.4748673405004</c:v>
                </c:pt>
                <c:pt idx="486">
                  <c:v>209.2973979044105</c:v>
                </c:pt>
                <c:pt idx="487">
                  <c:v>209.21258795397273</c:v>
                </c:pt>
                <c:pt idx="488">
                  <c:v>209.20446822486704</c:v>
                </c:pt>
                <c:pt idx="489">
                  <c:v>209.23467530554842</c:v>
                </c:pt>
                <c:pt idx="490">
                  <c:v>209.20801090548309</c:v>
                </c:pt>
                <c:pt idx="491">
                  <c:v>208.94994104390742</c:v>
                </c:pt>
                <c:pt idx="492">
                  <c:v>208.82940386451239</c:v>
                </c:pt>
                <c:pt idx="493">
                  <c:v>208.8888714097555</c:v>
                </c:pt>
                <c:pt idx="494">
                  <c:v>208.90521230488923</c:v>
                </c:pt>
                <c:pt idx="495">
                  <c:v>209.05389503575648</c:v>
                </c:pt>
                <c:pt idx="496">
                  <c:v>209.02051756942367</c:v>
                </c:pt>
                <c:pt idx="497">
                  <c:v>209.00842715014326</c:v>
                </c:pt>
                <c:pt idx="498">
                  <c:v>208.8800864690017</c:v>
                </c:pt>
                <c:pt idx="499">
                  <c:v>208.70198755209205</c:v>
                </c:pt>
                <c:pt idx="500">
                  <c:v>208.55423639022968</c:v>
                </c:pt>
                <c:pt idx="501">
                  <c:v>208.27372696700596</c:v>
                </c:pt>
                <c:pt idx="502">
                  <c:v>208.07828982075804</c:v>
                </c:pt>
                <c:pt idx="503">
                  <c:v>207.81316591653049</c:v>
                </c:pt>
                <c:pt idx="504">
                  <c:v>207.56946457635021</c:v>
                </c:pt>
                <c:pt idx="505">
                  <c:v>207.30536425565251</c:v>
                </c:pt>
                <c:pt idx="506">
                  <c:v>207.05781186786007</c:v>
                </c:pt>
                <c:pt idx="507">
                  <c:v>206.92236823877647</c:v>
                </c:pt>
                <c:pt idx="508">
                  <c:v>206.89523760335607</c:v>
                </c:pt>
                <c:pt idx="509">
                  <c:v>206.9240580512982</c:v>
                </c:pt>
                <c:pt idx="510">
                  <c:v>206.90060220480075</c:v>
                </c:pt>
                <c:pt idx="511">
                  <c:v>206.90410263063492</c:v>
                </c:pt>
                <c:pt idx="512">
                  <c:v>207.05061696845476</c:v>
                </c:pt>
                <c:pt idx="513">
                  <c:v>207.20051117616958</c:v>
                </c:pt>
                <c:pt idx="514">
                  <c:v>207.59910431246067</c:v>
                </c:pt>
                <c:pt idx="515">
                  <c:v>207.76780103215646</c:v>
                </c:pt>
                <c:pt idx="516">
                  <c:v>207.94835119400793</c:v>
                </c:pt>
                <c:pt idx="517">
                  <c:v>208.26619716616275</c:v>
                </c:pt>
                <c:pt idx="518">
                  <c:v>208.51840569882842</c:v>
                </c:pt>
                <c:pt idx="519">
                  <c:v>208.70508200582643</c:v>
                </c:pt>
                <c:pt idx="520">
                  <c:v>208.97610295994386</c:v>
                </c:pt>
                <c:pt idx="521">
                  <c:v>209.30915036446288</c:v>
                </c:pt>
                <c:pt idx="522">
                  <c:v>209.60882273104693</c:v>
                </c:pt>
                <c:pt idx="523">
                  <c:v>209.96540638275303</c:v>
                </c:pt>
                <c:pt idx="524">
                  <c:v>210.52235132057868</c:v>
                </c:pt>
                <c:pt idx="525">
                  <c:v>210.99772884117328</c:v>
                </c:pt>
                <c:pt idx="526">
                  <c:v>211.58533650541349</c:v>
                </c:pt>
                <c:pt idx="527">
                  <c:v>212.23636150856731</c:v>
                </c:pt>
                <c:pt idx="528">
                  <c:v>212.67797870041002</c:v>
                </c:pt>
                <c:pt idx="529">
                  <c:v>213.26075210152919</c:v>
                </c:pt>
                <c:pt idx="530">
                  <c:v>213.57954852626128</c:v>
                </c:pt>
                <c:pt idx="531">
                  <c:v>213.83373024373472</c:v>
                </c:pt>
                <c:pt idx="532">
                  <c:v>214.15652994760183</c:v>
                </c:pt>
                <c:pt idx="533">
                  <c:v>214.60520391075303</c:v>
                </c:pt>
                <c:pt idx="534">
                  <c:v>215.02454987817666</c:v>
                </c:pt>
                <c:pt idx="535">
                  <c:v>215.37890881396396</c:v>
                </c:pt>
                <c:pt idx="536">
                  <c:v>215.56865750452999</c:v>
                </c:pt>
                <c:pt idx="537">
                  <c:v>215.62653557250485</c:v>
                </c:pt>
                <c:pt idx="538">
                  <c:v>215.57620552587736</c:v>
                </c:pt>
                <c:pt idx="539">
                  <c:v>215.47648845169473</c:v>
                </c:pt>
                <c:pt idx="540">
                  <c:v>215.32603600764659</c:v>
                </c:pt>
                <c:pt idx="541">
                  <c:v>215.38225994669557</c:v>
                </c:pt>
                <c:pt idx="542">
                  <c:v>215.61113877738688</c:v>
                </c:pt>
                <c:pt idx="543">
                  <c:v>215.68313298141297</c:v>
                </c:pt>
                <c:pt idx="544">
                  <c:v>215.70125728544619</c:v>
                </c:pt>
                <c:pt idx="545">
                  <c:v>215.64961680280018</c:v>
                </c:pt>
                <c:pt idx="546">
                  <c:v>215.5264791655047</c:v>
                </c:pt>
                <c:pt idx="547">
                  <c:v>215.48508130850524</c:v>
                </c:pt>
                <c:pt idx="548">
                  <c:v>215.60864368877722</c:v>
                </c:pt>
                <c:pt idx="549">
                  <c:v>215.76857764971538</c:v>
                </c:pt>
                <c:pt idx="550">
                  <c:v>215.98833656585137</c:v>
                </c:pt>
                <c:pt idx="551">
                  <c:v>216.18197261881875</c:v>
                </c:pt>
                <c:pt idx="552">
                  <c:v>216.43082628067728</c:v>
                </c:pt>
                <c:pt idx="553">
                  <c:v>216.47933695245047</c:v>
                </c:pt>
                <c:pt idx="554">
                  <c:v>216.59599880590341</c:v>
                </c:pt>
                <c:pt idx="555">
                  <c:v>216.69521023066707</c:v>
                </c:pt>
                <c:pt idx="556">
                  <c:v>216.83894582909346</c:v>
                </c:pt>
                <c:pt idx="557">
                  <c:v>217.02278723166503</c:v>
                </c:pt>
                <c:pt idx="558">
                  <c:v>217.30386881478384</c:v>
                </c:pt>
                <c:pt idx="559">
                  <c:v>217.47735724170363</c:v>
                </c:pt>
                <c:pt idx="560">
                  <c:v>217.55360403166517</c:v>
                </c:pt>
                <c:pt idx="561">
                  <c:v>217.8029328596478</c:v>
                </c:pt>
                <c:pt idx="562">
                  <c:v>217.90938754587171</c:v>
                </c:pt>
                <c:pt idx="563">
                  <c:v>217.93088181332666</c:v>
                </c:pt>
                <c:pt idx="564">
                  <c:v>217.9025241245364</c:v>
                </c:pt>
                <c:pt idx="565">
                  <c:v>217.8018921062536</c:v>
                </c:pt>
                <c:pt idx="566">
                  <c:v>217.6960712690996</c:v>
                </c:pt>
                <c:pt idx="567">
                  <c:v>217.69365520980193</c:v>
                </c:pt>
                <c:pt idx="568">
                  <c:v>217.76187208329011</c:v>
                </c:pt>
                <c:pt idx="569">
                  <c:v>217.62803128768553</c:v>
                </c:pt>
                <c:pt idx="570">
                  <c:v>217.52954237740764</c:v>
                </c:pt>
                <c:pt idx="571">
                  <c:v>217.52548244025419</c:v>
                </c:pt>
                <c:pt idx="572">
                  <c:v>217.36266473098092</c:v>
                </c:pt>
                <c:pt idx="573">
                  <c:v>217.14810883122163</c:v>
                </c:pt>
                <c:pt idx="574">
                  <c:v>217.0164126183613</c:v>
                </c:pt>
                <c:pt idx="575">
                  <c:v>216.85731745378317</c:v>
                </c:pt>
                <c:pt idx="576">
                  <c:v>216.74720879456561</c:v>
                </c:pt>
                <c:pt idx="577">
                  <c:v>216.33702234762231</c:v>
                </c:pt>
                <c:pt idx="578">
                  <c:v>215.61851995855579</c:v>
                </c:pt>
                <c:pt idx="579">
                  <c:v>214.80833140509409</c:v>
                </c:pt>
                <c:pt idx="580">
                  <c:v>213.9895947410746</c:v>
                </c:pt>
                <c:pt idx="581">
                  <c:v>213.04619388084294</c:v>
                </c:pt>
                <c:pt idx="582">
                  <c:v>212.20185680384461</c:v>
                </c:pt>
                <c:pt idx="583">
                  <c:v>211.30501465796203</c:v>
                </c:pt>
                <c:pt idx="584">
                  <c:v>210.53901955532788</c:v>
                </c:pt>
                <c:pt idx="585">
                  <c:v>209.8510678830356</c:v>
                </c:pt>
                <c:pt idx="586">
                  <c:v>209.38084396534543</c:v>
                </c:pt>
                <c:pt idx="587">
                  <c:v>208.83059921496641</c:v>
                </c:pt>
                <c:pt idx="588">
                  <c:v>208.4573539657643</c:v>
                </c:pt>
                <c:pt idx="589">
                  <c:v>208.27679496832496</c:v>
                </c:pt>
                <c:pt idx="590">
                  <c:v>208.04216513205543</c:v>
                </c:pt>
                <c:pt idx="591">
                  <c:v>207.96450179153965</c:v>
                </c:pt>
                <c:pt idx="592">
                  <c:v>208.0982926706011</c:v>
                </c:pt>
                <c:pt idx="593">
                  <c:v>208.06033309443836</c:v>
                </c:pt>
                <c:pt idx="594">
                  <c:v>208.0758842563778</c:v>
                </c:pt>
                <c:pt idx="595">
                  <c:v>208.23097554719345</c:v>
                </c:pt>
                <c:pt idx="596">
                  <c:v>208.25354108128366</c:v>
                </c:pt>
                <c:pt idx="597">
                  <c:v>208.03193158318052</c:v>
                </c:pt>
                <c:pt idx="598">
                  <c:v>207.86013875169121</c:v>
                </c:pt>
                <c:pt idx="599">
                  <c:v>207.78847635257034</c:v>
                </c:pt>
                <c:pt idx="600">
                  <c:v>207.71483734195206</c:v>
                </c:pt>
                <c:pt idx="601">
                  <c:v>207.48325996341151</c:v>
                </c:pt>
                <c:pt idx="602">
                  <c:v>207.12499382348099</c:v>
                </c:pt>
                <c:pt idx="603">
                  <c:v>206.70614639222768</c:v>
                </c:pt>
                <c:pt idx="604">
                  <c:v>206.35938388464209</c:v>
                </c:pt>
                <c:pt idx="605">
                  <c:v>206.07320740850201</c:v>
                </c:pt>
                <c:pt idx="606">
                  <c:v>205.47796542392192</c:v>
                </c:pt>
                <c:pt idx="607">
                  <c:v>204.87865332464321</c:v>
                </c:pt>
                <c:pt idx="608">
                  <c:v>204.69951692600162</c:v>
                </c:pt>
                <c:pt idx="609">
                  <c:v>204.64558580455466</c:v>
                </c:pt>
                <c:pt idx="610">
                  <c:v>204.6303867270417</c:v>
                </c:pt>
                <c:pt idx="611">
                  <c:v>204.84647732142815</c:v>
                </c:pt>
                <c:pt idx="612">
                  <c:v>205.33164466552267</c:v>
                </c:pt>
                <c:pt idx="613">
                  <c:v>205.79881434303786</c:v>
                </c:pt>
                <c:pt idx="614">
                  <c:v>205.99994413955113</c:v>
                </c:pt>
                <c:pt idx="615">
                  <c:v>206.21221157629051</c:v>
                </c:pt>
                <c:pt idx="616">
                  <c:v>206.6105354920098</c:v>
                </c:pt>
                <c:pt idx="617">
                  <c:v>207.1310592989615</c:v>
                </c:pt>
                <c:pt idx="618">
                  <c:v>207.53337949515131</c:v>
                </c:pt>
                <c:pt idx="619">
                  <c:v>207.79227859894885</c:v>
                </c:pt>
                <c:pt idx="620">
                  <c:v>207.73526662508021</c:v>
                </c:pt>
                <c:pt idx="621">
                  <c:v>207.58184969150392</c:v>
                </c:pt>
                <c:pt idx="622">
                  <c:v>207.38208699838975</c:v>
                </c:pt>
                <c:pt idx="623">
                  <c:v>207.19390099190105</c:v>
                </c:pt>
                <c:pt idx="624">
                  <c:v>207.05092354963952</c:v>
                </c:pt>
                <c:pt idx="625">
                  <c:v>207.22237630964224</c:v>
                </c:pt>
                <c:pt idx="626">
                  <c:v>207.36000451671464</c:v>
                </c:pt>
                <c:pt idx="627">
                  <c:v>207.15082881980297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4"/>
          <c:order val="4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Лист1!$Q$3:$Q$630</c:f>
              <c:numCache>
                <c:formatCode>General</c:formatCode>
                <c:ptCount val="628"/>
                <c:pt idx="0">
                  <c:v>251.31754409999999</c:v>
                </c:pt>
                <c:pt idx="1">
                  <c:v>253.40687149999999</c:v>
                </c:pt>
                <c:pt idx="2">
                  <c:v>254.4615565</c:v>
                </c:pt>
                <c:pt idx="3">
                  <c:v>255.5367354</c:v>
                </c:pt>
                <c:pt idx="4">
                  <c:v>256.25711209999997</c:v>
                </c:pt>
                <c:pt idx="5">
                  <c:v>256.83328920000002</c:v>
                </c:pt>
                <c:pt idx="6">
                  <c:v>258.24000260000003</c:v>
                </c:pt>
                <c:pt idx="7">
                  <c:v>259.77980109999999</c:v>
                </c:pt>
                <c:pt idx="8">
                  <c:v>260.63804579999999</c:v>
                </c:pt>
                <c:pt idx="9">
                  <c:v>261.91104999999999</c:v>
                </c:pt>
                <c:pt idx="10">
                  <c:v>262.35468250000002</c:v>
                </c:pt>
                <c:pt idx="11">
                  <c:v>262.65416690000001</c:v>
                </c:pt>
                <c:pt idx="12">
                  <c:v>262.58755630000002</c:v>
                </c:pt>
                <c:pt idx="13">
                  <c:v>262.7428481</c:v>
                </c:pt>
                <c:pt idx="14">
                  <c:v>262.98315600000001</c:v>
                </c:pt>
                <c:pt idx="15">
                  <c:v>263.3236612</c:v>
                </c:pt>
                <c:pt idx="16">
                  <c:v>263.69453549999997</c:v>
                </c:pt>
                <c:pt idx="17">
                  <c:v>263.90449009999998</c:v>
                </c:pt>
                <c:pt idx="18">
                  <c:v>264.22631139999999</c:v>
                </c:pt>
                <c:pt idx="19">
                  <c:v>265.00947819999999</c:v>
                </c:pt>
                <c:pt idx="20">
                  <c:v>265.13186259999998</c:v>
                </c:pt>
                <c:pt idx="21">
                  <c:v>265.03947640000001</c:v>
                </c:pt>
                <c:pt idx="22">
                  <c:v>265.10165999999998</c:v>
                </c:pt>
                <c:pt idx="23">
                  <c:v>264.8590787</c:v>
                </c:pt>
                <c:pt idx="24">
                  <c:v>264.79596989999999</c:v>
                </c:pt>
                <c:pt idx="25">
                  <c:v>264.58012839999998</c:v>
                </c:pt>
                <c:pt idx="26">
                  <c:v>264.4283077</c:v>
                </c:pt>
                <c:pt idx="27">
                  <c:v>264.27082130000002</c:v>
                </c:pt>
                <c:pt idx="28">
                  <c:v>264.33459010000001</c:v>
                </c:pt>
                <c:pt idx="29">
                  <c:v>264.5714155</c:v>
                </c:pt>
                <c:pt idx="30">
                  <c:v>264.56562489999999</c:v>
                </c:pt>
                <c:pt idx="31">
                  <c:v>264.7089929</c:v>
                </c:pt>
                <c:pt idx="32">
                  <c:v>265.00825839999999</c:v>
                </c:pt>
                <c:pt idx="33">
                  <c:v>265.0749912</c:v>
                </c:pt>
                <c:pt idx="34">
                  <c:v>265.14840939999999</c:v>
                </c:pt>
                <c:pt idx="35">
                  <c:v>265.0036197</c:v>
                </c:pt>
                <c:pt idx="36">
                  <c:v>264.84519349999999</c:v>
                </c:pt>
                <c:pt idx="37">
                  <c:v>264.52033929999999</c:v>
                </c:pt>
                <c:pt idx="38">
                  <c:v>264.131665</c:v>
                </c:pt>
                <c:pt idx="39">
                  <c:v>263.45324060000002</c:v>
                </c:pt>
                <c:pt idx="40">
                  <c:v>262.49938209999999</c:v>
                </c:pt>
                <c:pt idx="41">
                  <c:v>261.58330530000001</c:v>
                </c:pt>
                <c:pt idx="42">
                  <c:v>260.66895620000003</c:v>
                </c:pt>
                <c:pt idx="43">
                  <c:v>259.92874389999997</c:v>
                </c:pt>
                <c:pt idx="44">
                  <c:v>259.55656290000002</c:v>
                </c:pt>
                <c:pt idx="45">
                  <c:v>259.29545009999998</c:v>
                </c:pt>
                <c:pt idx="46">
                  <c:v>259.18920789999999</c:v>
                </c:pt>
                <c:pt idx="47">
                  <c:v>259.01342169999998</c:v>
                </c:pt>
                <c:pt idx="48">
                  <c:v>258.92548470000003</c:v>
                </c:pt>
                <c:pt idx="49">
                  <c:v>258.95426980000002</c:v>
                </c:pt>
                <c:pt idx="50">
                  <c:v>259.0321156</c:v>
                </c:pt>
                <c:pt idx="51">
                  <c:v>259.37005060000001</c:v>
                </c:pt>
                <c:pt idx="52">
                  <c:v>259.80472040000001</c:v>
                </c:pt>
                <c:pt idx="53">
                  <c:v>260.2713986</c:v>
                </c:pt>
                <c:pt idx="54">
                  <c:v>260.71629050000001</c:v>
                </c:pt>
                <c:pt idx="55">
                  <c:v>261.1801797</c:v>
                </c:pt>
                <c:pt idx="56">
                  <c:v>261.70804870000001</c:v>
                </c:pt>
                <c:pt idx="57">
                  <c:v>262.27405249999998</c:v>
                </c:pt>
                <c:pt idx="58">
                  <c:v>262.82410240000002</c:v>
                </c:pt>
                <c:pt idx="59">
                  <c:v>263.44419190000002</c:v>
                </c:pt>
                <c:pt idx="60">
                  <c:v>264.05190829999998</c:v>
                </c:pt>
                <c:pt idx="61">
                  <c:v>264.6771511</c:v>
                </c:pt>
                <c:pt idx="62">
                  <c:v>265.26307120000001</c:v>
                </c:pt>
                <c:pt idx="63">
                  <c:v>265.77337</c:v>
                </c:pt>
                <c:pt idx="64">
                  <c:v>266.26928340000001</c:v>
                </c:pt>
                <c:pt idx="65">
                  <c:v>266.71503810000002</c:v>
                </c:pt>
                <c:pt idx="66">
                  <c:v>267.06777779999999</c:v>
                </c:pt>
                <c:pt idx="67">
                  <c:v>267.36537320000002</c:v>
                </c:pt>
                <c:pt idx="68">
                  <c:v>267.62428849999998</c:v>
                </c:pt>
                <c:pt idx="69">
                  <c:v>267.87494989999999</c:v>
                </c:pt>
                <c:pt idx="70">
                  <c:v>268.10377770000002</c:v>
                </c:pt>
                <c:pt idx="71">
                  <c:v>268.2668784</c:v>
                </c:pt>
                <c:pt idx="72">
                  <c:v>268.3974427</c:v>
                </c:pt>
                <c:pt idx="73">
                  <c:v>268.53072650000001</c:v>
                </c:pt>
                <c:pt idx="74">
                  <c:v>268.67422390000002</c:v>
                </c:pt>
                <c:pt idx="75">
                  <c:v>268.79726690000001</c:v>
                </c:pt>
                <c:pt idx="76">
                  <c:v>268.93772009999998</c:v>
                </c:pt>
                <c:pt idx="77">
                  <c:v>269.07381670000001</c:v>
                </c:pt>
                <c:pt idx="78">
                  <c:v>269.17774050000003</c:v>
                </c:pt>
                <c:pt idx="79">
                  <c:v>269.26678659999999</c:v>
                </c:pt>
                <c:pt idx="80">
                  <c:v>269.35084080000001</c:v>
                </c:pt>
                <c:pt idx="81">
                  <c:v>269.4263254</c:v>
                </c:pt>
                <c:pt idx="82">
                  <c:v>269.52200370000003</c:v>
                </c:pt>
                <c:pt idx="83">
                  <c:v>269.60388269999999</c:v>
                </c:pt>
                <c:pt idx="84">
                  <c:v>269.66420749999997</c:v>
                </c:pt>
                <c:pt idx="85">
                  <c:v>269.72228139999999</c:v>
                </c:pt>
                <c:pt idx="86">
                  <c:v>269.78449369999998</c:v>
                </c:pt>
                <c:pt idx="87">
                  <c:v>269.8173018</c:v>
                </c:pt>
                <c:pt idx="88">
                  <c:v>269.84263099999998</c:v>
                </c:pt>
                <c:pt idx="89">
                  <c:v>269.87244909999998</c:v>
                </c:pt>
                <c:pt idx="90">
                  <c:v>269.88757650000002</c:v>
                </c:pt>
                <c:pt idx="91">
                  <c:v>269.89461219999998</c:v>
                </c:pt>
                <c:pt idx="92">
                  <c:v>269.86565139999999</c:v>
                </c:pt>
                <c:pt idx="93">
                  <c:v>269.80807019999997</c:v>
                </c:pt>
                <c:pt idx="94">
                  <c:v>269.75026860000003</c:v>
                </c:pt>
                <c:pt idx="95">
                  <c:v>269.67159470000001</c:v>
                </c:pt>
                <c:pt idx="96">
                  <c:v>269.58405729999998</c:v>
                </c:pt>
                <c:pt idx="97">
                  <c:v>269.47822780000001</c:v>
                </c:pt>
                <c:pt idx="98">
                  <c:v>269.35464780000001</c:v>
                </c:pt>
                <c:pt idx="99">
                  <c:v>269.24833030000002</c:v>
                </c:pt>
                <c:pt idx="100">
                  <c:v>269.15456010000003</c:v>
                </c:pt>
                <c:pt idx="101">
                  <c:v>269.06728370000002</c:v>
                </c:pt>
                <c:pt idx="102">
                  <c:v>268.97185910000002</c:v>
                </c:pt>
                <c:pt idx="103">
                  <c:v>268.89724009999998</c:v>
                </c:pt>
                <c:pt idx="104">
                  <c:v>268.82881170000002</c:v>
                </c:pt>
                <c:pt idx="105">
                  <c:v>268.77265899999998</c:v>
                </c:pt>
                <c:pt idx="106">
                  <c:v>268.71950229999999</c:v>
                </c:pt>
                <c:pt idx="107">
                  <c:v>268.64927219999998</c:v>
                </c:pt>
                <c:pt idx="108">
                  <c:v>268.57303869999998</c:v>
                </c:pt>
                <c:pt idx="109">
                  <c:v>268.50482520000003</c:v>
                </c:pt>
                <c:pt idx="110">
                  <c:v>268.4195115</c:v>
                </c:pt>
                <c:pt idx="111">
                  <c:v>268.3244431</c:v>
                </c:pt>
                <c:pt idx="112">
                  <c:v>268.22252229999998</c:v>
                </c:pt>
                <c:pt idx="113">
                  <c:v>268.10236789999999</c:v>
                </c:pt>
                <c:pt idx="114">
                  <c:v>267.9880129</c:v>
                </c:pt>
                <c:pt idx="115">
                  <c:v>267.85018179999997</c:v>
                </c:pt>
                <c:pt idx="116">
                  <c:v>267.71679760000001</c:v>
                </c:pt>
                <c:pt idx="117">
                  <c:v>267.58559009999999</c:v>
                </c:pt>
                <c:pt idx="118">
                  <c:v>267.45912909999998</c:v>
                </c:pt>
                <c:pt idx="119">
                  <c:v>267.33266750000001</c:v>
                </c:pt>
                <c:pt idx="120">
                  <c:v>267.22129310000003</c:v>
                </c:pt>
                <c:pt idx="121">
                  <c:v>267.0926359</c:v>
                </c:pt>
                <c:pt idx="122">
                  <c:v>266.95080259999997</c:v>
                </c:pt>
                <c:pt idx="123">
                  <c:v>266.8030612</c:v>
                </c:pt>
                <c:pt idx="124">
                  <c:v>266.65864269999997</c:v>
                </c:pt>
                <c:pt idx="125">
                  <c:v>266.48376500000001</c:v>
                </c:pt>
                <c:pt idx="126">
                  <c:v>266.31326280000002</c:v>
                </c:pt>
                <c:pt idx="127">
                  <c:v>266.11646680000001</c:v>
                </c:pt>
                <c:pt idx="128">
                  <c:v>265.8894095</c:v>
                </c:pt>
                <c:pt idx="129">
                  <c:v>265.63872220000002</c:v>
                </c:pt>
                <c:pt idx="130">
                  <c:v>265.38897320000001</c:v>
                </c:pt>
                <c:pt idx="131">
                  <c:v>265.11933160000001</c:v>
                </c:pt>
                <c:pt idx="132">
                  <c:v>264.83665619999999</c:v>
                </c:pt>
                <c:pt idx="133">
                  <c:v>264.54926380000001</c:v>
                </c:pt>
                <c:pt idx="134">
                  <c:v>264.26125669999999</c:v>
                </c:pt>
                <c:pt idx="135">
                  <c:v>263.98391120000002</c:v>
                </c:pt>
                <c:pt idx="136">
                  <c:v>263.7210781</c:v>
                </c:pt>
                <c:pt idx="137">
                  <c:v>263.5079834</c:v>
                </c:pt>
                <c:pt idx="138">
                  <c:v>263.30056100000002</c:v>
                </c:pt>
                <c:pt idx="139">
                  <c:v>263.11590360000002</c:v>
                </c:pt>
                <c:pt idx="140">
                  <c:v>262.96411590000002</c:v>
                </c:pt>
                <c:pt idx="141">
                  <c:v>262.84362470000002</c:v>
                </c:pt>
                <c:pt idx="142">
                  <c:v>262.7377535</c:v>
                </c:pt>
                <c:pt idx="143">
                  <c:v>262.63918690000003</c:v>
                </c:pt>
                <c:pt idx="144">
                  <c:v>262.55010559999999</c:v>
                </c:pt>
                <c:pt idx="145">
                  <c:v>262.49097030000001</c:v>
                </c:pt>
                <c:pt idx="146">
                  <c:v>262.40519160000002</c:v>
                </c:pt>
                <c:pt idx="147">
                  <c:v>262.32770879999998</c:v>
                </c:pt>
                <c:pt idx="148">
                  <c:v>262.20732520000001</c:v>
                </c:pt>
                <c:pt idx="149">
                  <c:v>262.070741</c:v>
                </c:pt>
                <c:pt idx="150">
                  <c:v>261.92009899999999</c:v>
                </c:pt>
                <c:pt idx="151">
                  <c:v>261.76712199999997</c:v>
                </c:pt>
                <c:pt idx="152">
                  <c:v>261.57092510000001</c:v>
                </c:pt>
                <c:pt idx="153">
                  <c:v>261.37798570000001</c:v>
                </c:pt>
                <c:pt idx="154">
                  <c:v>261.21227879999998</c:v>
                </c:pt>
                <c:pt idx="155">
                  <c:v>261.04917230000001</c:v>
                </c:pt>
                <c:pt idx="156">
                  <c:v>260.89523700000001</c:v>
                </c:pt>
                <c:pt idx="157">
                  <c:v>260.77505839999998</c:v>
                </c:pt>
                <c:pt idx="158">
                  <c:v>260.65961520000002</c:v>
                </c:pt>
                <c:pt idx="159">
                  <c:v>260.57768090000002</c:v>
                </c:pt>
                <c:pt idx="160">
                  <c:v>260.52712150000002</c:v>
                </c:pt>
                <c:pt idx="161">
                  <c:v>260.49923819999998</c:v>
                </c:pt>
                <c:pt idx="162">
                  <c:v>260.48023899999998</c:v>
                </c:pt>
                <c:pt idx="163">
                  <c:v>260.47184329999999</c:v>
                </c:pt>
                <c:pt idx="164">
                  <c:v>260.47357349999999</c:v>
                </c:pt>
                <c:pt idx="165">
                  <c:v>260.4529814</c:v>
                </c:pt>
                <c:pt idx="166">
                  <c:v>260.46267210000002</c:v>
                </c:pt>
                <c:pt idx="167">
                  <c:v>260.46114540000002</c:v>
                </c:pt>
                <c:pt idx="168">
                  <c:v>260.45504949999997</c:v>
                </c:pt>
                <c:pt idx="169">
                  <c:v>260.45633279999998</c:v>
                </c:pt>
                <c:pt idx="170">
                  <c:v>260.43513050000001</c:v>
                </c:pt>
                <c:pt idx="171">
                  <c:v>260.35758850000002</c:v>
                </c:pt>
                <c:pt idx="172">
                  <c:v>260.26000820000002</c:v>
                </c:pt>
                <c:pt idx="173">
                  <c:v>260.18386989999999</c:v>
                </c:pt>
                <c:pt idx="174">
                  <c:v>260.09979270000002</c:v>
                </c:pt>
                <c:pt idx="175">
                  <c:v>260.01338709999999</c:v>
                </c:pt>
                <c:pt idx="176">
                  <c:v>259.90464759999998</c:v>
                </c:pt>
                <c:pt idx="177">
                  <c:v>259.76887340000002</c:v>
                </c:pt>
                <c:pt idx="178">
                  <c:v>259.59169789999999</c:v>
                </c:pt>
                <c:pt idx="179">
                  <c:v>259.43025069999999</c:v>
                </c:pt>
                <c:pt idx="180">
                  <c:v>259.24680069999999</c:v>
                </c:pt>
                <c:pt idx="181">
                  <c:v>259.05460749999997</c:v>
                </c:pt>
                <c:pt idx="182">
                  <c:v>258.92509949999999</c:v>
                </c:pt>
                <c:pt idx="183">
                  <c:v>258.79893229999999</c:v>
                </c:pt>
                <c:pt idx="184">
                  <c:v>258.62927250000001</c:v>
                </c:pt>
                <c:pt idx="185">
                  <c:v>258.51556620000002</c:v>
                </c:pt>
                <c:pt idx="186">
                  <c:v>258.40678109999999</c:v>
                </c:pt>
                <c:pt idx="187">
                  <c:v>258.32166169999999</c:v>
                </c:pt>
                <c:pt idx="188">
                  <c:v>258.22374669999999</c:v>
                </c:pt>
                <c:pt idx="189">
                  <c:v>258.1627684</c:v>
                </c:pt>
                <c:pt idx="190">
                  <c:v>258.07783019999999</c:v>
                </c:pt>
                <c:pt idx="191">
                  <c:v>258.00633219999997</c:v>
                </c:pt>
                <c:pt idx="192">
                  <c:v>257.92118140000002</c:v>
                </c:pt>
                <c:pt idx="193">
                  <c:v>257.80884789999999</c:v>
                </c:pt>
                <c:pt idx="194">
                  <c:v>257.70594849999998</c:v>
                </c:pt>
                <c:pt idx="195">
                  <c:v>257.5984484</c:v>
                </c:pt>
                <c:pt idx="196">
                  <c:v>257.40517469999998</c:v>
                </c:pt>
                <c:pt idx="197">
                  <c:v>257.20666460000001</c:v>
                </c:pt>
                <c:pt idx="198">
                  <c:v>256.97853140000001</c:v>
                </c:pt>
                <c:pt idx="199">
                  <c:v>256.7260976</c:v>
                </c:pt>
                <c:pt idx="200">
                  <c:v>256.45749599999999</c:v>
                </c:pt>
                <c:pt idx="201">
                  <c:v>256.16633689999998</c:v>
                </c:pt>
                <c:pt idx="202">
                  <c:v>255.85284100000001</c:v>
                </c:pt>
                <c:pt idx="203">
                  <c:v>255.5841365</c:v>
                </c:pt>
                <c:pt idx="204">
                  <c:v>255.31586590000001</c:v>
                </c:pt>
                <c:pt idx="205">
                  <c:v>255.02728809999999</c:v>
                </c:pt>
                <c:pt idx="206">
                  <c:v>254.77721320000001</c:v>
                </c:pt>
                <c:pt idx="207">
                  <c:v>254.55977799999999</c:v>
                </c:pt>
                <c:pt idx="208">
                  <c:v>254.33292700000001</c:v>
                </c:pt>
                <c:pt idx="209">
                  <c:v>254.15490310000001</c:v>
                </c:pt>
                <c:pt idx="210">
                  <c:v>253.9950968</c:v>
                </c:pt>
                <c:pt idx="211">
                  <c:v>253.8275367</c:v>
                </c:pt>
                <c:pt idx="212">
                  <c:v>253.6924933</c:v>
                </c:pt>
                <c:pt idx="213">
                  <c:v>253.60412339999999</c:v>
                </c:pt>
                <c:pt idx="214">
                  <c:v>253.4905076</c:v>
                </c:pt>
                <c:pt idx="215">
                  <c:v>253.3242912</c:v>
                </c:pt>
                <c:pt idx="216">
                  <c:v>253.17999610000001</c:v>
                </c:pt>
                <c:pt idx="217">
                  <c:v>253.01663260000001</c:v>
                </c:pt>
                <c:pt idx="218">
                  <c:v>252.8513001</c:v>
                </c:pt>
                <c:pt idx="219">
                  <c:v>252.6945494</c:v>
                </c:pt>
                <c:pt idx="220">
                  <c:v>252.47160479999999</c:v>
                </c:pt>
                <c:pt idx="221">
                  <c:v>252.2804711</c:v>
                </c:pt>
                <c:pt idx="222">
                  <c:v>252.1149863</c:v>
                </c:pt>
                <c:pt idx="223">
                  <c:v>251.91252320000001</c:v>
                </c:pt>
                <c:pt idx="224">
                  <c:v>251.64450550000001</c:v>
                </c:pt>
                <c:pt idx="225">
                  <c:v>251.3938182</c:v>
                </c:pt>
                <c:pt idx="226">
                  <c:v>251.21210429999999</c:v>
                </c:pt>
                <c:pt idx="227">
                  <c:v>251.0436205</c:v>
                </c:pt>
                <c:pt idx="228">
                  <c:v>250.86524410000001</c:v>
                </c:pt>
                <c:pt idx="229">
                  <c:v>250.70330939999999</c:v>
                </c:pt>
                <c:pt idx="230">
                  <c:v>250.47700950000001</c:v>
                </c:pt>
                <c:pt idx="231">
                  <c:v>250.30724509999999</c:v>
                </c:pt>
                <c:pt idx="232">
                  <c:v>250.1345498</c:v>
                </c:pt>
                <c:pt idx="233">
                  <c:v>249.9621976</c:v>
                </c:pt>
                <c:pt idx="234">
                  <c:v>249.80178069999999</c:v>
                </c:pt>
                <c:pt idx="235">
                  <c:v>249.6343747</c:v>
                </c:pt>
                <c:pt idx="236">
                  <c:v>249.48317650000001</c:v>
                </c:pt>
                <c:pt idx="237">
                  <c:v>249.26662300000001</c:v>
                </c:pt>
                <c:pt idx="238">
                  <c:v>249.0137565</c:v>
                </c:pt>
                <c:pt idx="239">
                  <c:v>248.75135069999999</c:v>
                </c:pt>
                <c:pt idx="240">
                  <c:v>248.48038840000001</c:v>
                </c:pt>
                <c:pt idx="241">
                  <c:v>248.29763399999999</c:v>
                </c:pt>
                <c:pt idx="242">
                  <c:v>248.10011700000001</c:v>
                </c:pt>
                <c:pt idx="243">
                  <c:v>247.9027663</c:v>
                </c:pt>
                <c:pt idx="244">
                  <c:v>247.71428689999999</c:v>
                </c:pt>
                <c:pt idx="245">
                  <c:v>247.5212286</c:v>
                </c:pt>
                <c:pt idx="246">
                  <c:v>247.40678249999999</c:v>
                </c:pt>
                <c:pt idx="247">
                  <c:v>247.2633721</c:v>
                </c:pt>
                <c:pt idx="248">
                  <c:v>247.20668860000001</c:v>
                </c:pt>
                <c:pt idx="249">
                  <c:v>247.17568919999999</c:v>
                </c:pt>
                <c:pt idx="250">
                  <c:v>247.1781622</c:v>
                </c:pt>
                <c:pt idx="251">
                  <c:v>247.1645944</c:v>
                </c:pt>
                <c:pt idx="252">
                  <c:v>247.0857579</c:v>
                </c:pt>
                <c:pt idx="253">
                  <c:v>247.0237319</c:v>
                </c:pt>
                <c:pt idx="254">
                  <c:v>246.96188599999999</c:v>
                </c:pt>
                <c:pt idx="255">
                  <c:v>246.85575679999999</c:v>
                </c:pt>
                <c:pt idx="256">
                  <c:v>246.74181229999999</c:v>
                </c:pt>
                <c:pt idx="257">
                  <c:v>246.50728190000001</c:v>
                </c:pt>
                <c:pt idx="258">
                  <c:v>246.23339379999999</c:v>
                </c:pt>
                <c:pt idx="259">
                  <c:v>245.93375359999999</c:v>
                </c:pt>
                <c:pt idx="260">
                  <c:v>245.6519223</c:v>
                </c:pt>
                <c:pt idx="261">
                  <c:v>245.37189649999999</c:v>
                </c:pt>
                <c:pt idx="262">
                  <c:v>245.12433849999999</c:v>
                </c:pt>
                <c:pt idx="263">
                  <c:v>244.88860270000001</c:v>
                </c:pt>
                <c:pt idx="264">
                  <c:v>244.61303760000001</c:v>
                </c:pt>
                <c:pt idx="265">
                  <c:v>244.23956519999999</c:v>
                </c:pt>
                <c:pt idx="266">
                  <c:v>243.87420610000001</c:v>
                </c:pt>
                <c:pt idx="267">
                  <c:v>243.5202979</c:v>
                </c:pt>
                <c:pt idx="268">
                  <c:v>243.2226009</c:v>
                </c:pt>
                <c:pt idx="269">
                  <c:v>242.97524079999999</c:v>
                </c:pt>
                <c:pt idx="270">
                  <c:v>242.7076577</c:v>
                </c:pt>
                <c:pt idx="271">
                  <c:v>242.3956809</c:v>
                </c:pt>
                <c:pt idx="272">
                  <c:v>242.09860230000001</c:v>
                </c:pt>
                <c:pt idx="273">
                  <c:v>241.7924945</c:v>
                </c:pt>
                <c:pt idx="274">
                  <c:v>241.4652949</c:v>
                </c:pt>
                <c:pt idx="275">
                  <c:v>241.1682395</c:v>
                </c:pt>
                <c:pt idx="276">
                  <c:v>240.98598699999999</c:v>
                </c:pt>
                <c:pt idx="277">
                  <c:v>240.83655569999999</c:v>
                </c:pt>
                <c:pt idx="278">
                  <c:v>240.71380780000001</c:v>
                </c:pt>
                <c:pt idx="279">
                  <c:v>240.61381249999999</c:v>
                </c:pt>
                <c:pt idx="280">
                  <c:v>240.47544679999999</c:v>
                </c:pt>
                <c:pt idx="281">
                  <c:v>240.33827339999999</c:v>
                </c:pt>
                <c:pt idx="282">
                  <c:v>240.24951129999999</c:v>
                </c:pt>
                <c:pt idx="283">
                  <c:v>240.08912190000001</c:v>
                </c:pt>
                <c:pt idx="284">
                  <c:v>239.912496</c:v>
                </c:pt>
                <c:pt idx="285">
                  <c:v>239.76512880000001</c:v>
                </c:pt>
                <c:pt idx="286">
                  <c:v>239.62682789999999</c:v>
                </c:pt>
                <c:pt idx="287">
                  <c:v>239.4358665</c:v>
                </c:pt>
                <c:pt idx="288">
                  <c:v>239.18602189999999</c:v>
                </c:pt>
                <c:pt idx="289">
                  <c:v>238.95585</c:v>
                </c:pt>
                <c:pt idx="290">
                  <c:v>238.6885466</c:v>
                </c:pt>
                <c:pt idx="291">
                  <c:v>238.46771240000001</c:v>
                </c:pt>
                <c:pt idx="292">
                  <c:v>238.25140160000001</c:v>
                </c:pt>
                <c:pt idx="293">
                  <c:v>237.98448149999999</c:v>
                </c:pt>
                <c:pt idx="294">
                  <c:v>237.75317219999999</c:v>
                </c:pt>
                <c:pt idx="295">
                  <c:v>237.53218960000001</c:v>
                </c:pt>
                <c:pt idx="296">
                  <c:v>237.3497653</c:v>
                </c:pt>
                <c:pt idx="297">
                  <c:v>237.1482901</c:v>
                </c:pt>
                <c:pt idx="298">
                  <c:v>236.9584831</c:v>
                </c:pt>
                <c:pt idx="299">
                  <c:v>236.81574560000001</c:v>
                </c:pt>
                <c:pt idx="300">
                  <c:v>236.62002630000001</c:v>
                </c:pt>
                <c:pt idx="301">
                  <c:v>236.43991980000001</c:v>
                </c:pt>
                <c:pt idx="302">
                  <c:v>236.20410960000001</c:v>
                </c:pt>
                <c:pt idx="303">
                  <c:v>235.9600653</c:v>
                </c:pt>
                <c:pt idx="304">
                  <c:v>235.72651809999999</c:v>
                </c:pt>
                <c:pt idx="305">
                  <c:v>235.43300690000001</c:v>
                </c:pt>
                <c:pt idx="306">
                  <c:v>235.19519439999999</c:v>
                </c:pt>
                <c:pt idx="307">
                  <c:v>234.90621809999999</c:v>
                </c:pt>
                <c:pt idx="308">
                  <c:v>234.6099672</c:v>
                </c:pt>
                <c:pt idx="309">
                  <c:v>234.30688789999999</c:v>
                </c:pt>
                <c:pt idx="310">
                  <c:v>234.00025389999999</c:v>
                </c:pt>
                <c:pt idx="311">
                  <c:v>233.72908100000001</c:v>
                </c:pt>
                <c:pt idx="312">
                  <c:v>233.4244415</c:v>
                </c:pt>
                <c:pt idx="313">
                  <c:v>233.16565879999999</c:v>
                </c:pt>
                <c:pt idx="314">
                  <c:v>232.9347708</c:v>
                </c:pt>
                <c:pt idx="315">
                  <c:v>232.70523009999999</c:v>
                </c:pt>
                <c:pt idx="316">
                  <c:v>232.5458295</c:v>
                </c:pt>
                <c:pt idx="317">
                  <c:v>232.3413592</c:v>
                </c:pt>
                <c:pt idx="318">
                  <c:v>232.18724810000001</c:v>
                </c:pt>
                <c:pt idx="319">
                  <c:v>232.0784299</c:v>
                </c:pt>
                <c:pt idx="320">
                  <c:v>231.92312670000001</c:v>
                </c:pt>
                <c:pt idx="321">
                  <c:v>231.72600589999999</c:v>
                </c:pt>
                <c:pt idx="322">
                  <c:v>231.50641150000001</c:v>
                </c:pt>
                <c:pt idx="323">
                  <c:v>231.41630079999999</c:v>
                </c:pt>
                <c:pt idx="324">
                  <c:v>231.3122376</c:v>
                </c:pt>
                <c:pt idx="325">
                  <c:v>231.1898109</c:v>
                </c:pt>
                <c:pt idx="326">
                  <c:v>231.0618968</c:v>
                </c:pt>
                <c:pt idx="327">
                  <c:v>230.88995399999999</c:v>
                </c:pt>
                <c:pt idx="328">
                  <c:v>230.7614591</c:v>
                </c:pt>
                <c:pt idx="329">
                  <c:v>230.64250749999999</c:v>
                </c:pt>
                <c:pt idx="330">
                  <c:v>230.52671520000001</c:v>
                </c:pt>
                <c:pt idx="331">
                  <c:v>230.47963730000001</c:v>
                </c:pt>
                <c:pt idx="332">
                  <c:v>230.47738799999999</c:v>
                </c:pt>
                <c:pt idx="333">
                  <c:v>230.5009197</c:v>
                </c:pt>
                <c:pt idx="334">
                  <c:v>230.5133131</c:v>
                </c:pt>
                <c:pt idx="335">
                  <c:v>230.55062659999999</c:v>
                </c:pt>
                <c:pt idx="336">
                  <c:v>230.5652059</c:v>
                </c:pt>
                <c:pt idx="337">
                  <c:v>230.60427010000001</c:v>
                </c:pt>
                <c:pt idx="338">
                  <c:v>230.62926239999999</c:v>
                </c:pt>
                <c:pt idx="339">
                  <c:v>230.6350606</c:v>
                </c:pt>
                <c:pt idx="340">
                  <c:v>230.54272470000001</c:v>
                </c:pt>
                <c:pt idx="341">
                  <c:v>230.44043869999999</c:v>
                </c:pt>
                <c:pt idx="342">
                  <c:v>230.29719929999999</c:v>
                </c:pt>
                <c:pt idx="343">
                  <c:v>230.15832510000001</c:v>
                </c:pt>
                <c:pt idx="344">
                  <c:v>230.0018863</c:v>
                </c:pt>
                <c:pt idx="345">
                  <c:v>229.79343950000001</c:v>
                </c:pt>
                <c:pt idx="346">
                  <c:v>229.5873167</c:v>
                </c:pt>
                <c:pt idx="347">
                  <c:v>229.47472980000001</c:v>
                </c:pt>
                <c:pt idx="348">
                  <c:v>229.26414399999999</c:v>
                </c:pt>
                <c:pt idx="349">
                  <c:v>229.16527880000001</c:v>
                </c:pt>
                <c:pt idx="350">
                  <c:v>229.0279481</c:v>
                </c:pt>
                <c:pt idx="351">
                  <c:v>229.0170565</c:v>
                </c:pt>
                <c:pt idx="352">
                  <c:v>229.00281570000001</c:v>
                </c:pt>
                <c:pt idx="353">
                  <c:v>229.00571149999999</c:v>
                </c:pt>
                <c:pt idx="354">
                  <c:v>229.0022506</c:v>
                </c:pt>
                <c:pt idx="355">
                  <c:v>228.94624709999999</c:v>
                </c:pt>
                <c:pt idx="356">
                  <c:v>228.8520121</c:v>
                </c:pt>
                <c:pt idx="357">
                  <c:v>228.69932800000001</c:v>
                </c:pt>
                <c:pt idx="358">
                  <c:v>228.49839489999999</c:v>
                </c:pt>
                <c:pt idx="359">
                  <c:v>228.4035355</c:v>
                </c:pt>
                <c:pt idx="360">
                  <c:v>228.2002142</c:v>
                </c:pt>
                <c:pt idx="361">
                  <c:v>227.96420219999999</c:v>
                </c:pt>
                <c:pt idx="362">
                  <c:v>227.7113348</c:v>
                </c:pt>
                <c:pt idx="363">
                  <c:v>227.4411106</c:v>
                </c:pt>
                <c:pt idx="364">
                  <c:v>227.20798590000001</c:v>
                </c:pt>
                <c:pt idx="365">
                  <c:v>226.9815443</c:v>
                </c:pt>
                <c:pt idx="366">
                  <c:v>226.82465730000001</c:v>
                </c:pt>
                <c:pt idx="367">
                  <c:v>226.72807220000001</c:v>
                </c:pt>
                <c:pt idx="368">
                  <c:v>226.657861</c:v>
                </c:pt>
                <c:pt idx="369">
                  <c:v>226.58774629999999</c:v>
                </c:pt>
                <c:pt idx="370">
                  <c:v>226.49358090000001</c:v>
                </c:pt>
                <c:pt idx="371">
                  <c:v>226.4803446</c:v>
                </c:pt>
                <c:pt idx="372">
                  <c:v>226.51677599999999</c:v>
                </c:pt>
                <c:pt idx="373">
                  <c:v>226.47812300000001</c:v>
                </c:pt>
                <c:pt idx="374">
                  <c:v>226.46526729999999</c:v>
                </c:pt>
                <c:pt idx="375">
                  <c:v>226.43174690000001</c:v>
                </c:pt>
                <c:pt idx="376">
                  <c:v>226.40311829999999</c:v>
                </c:pt>
                <c:pt idx="377">
                  <c:v>226.3920373</c:v>
                </c:pt>
                <c:pt idx="378">
                  <c:v>226.26815010000001</c:v>
                </c:pt>
                <c:pt idx="379">
                  <c:v>226.091553</c:v>
                </c:pt>
                <c:pt idx="380">
                  <c:v>225.96169760000001</c:v>
                </c:pt>
                <c:pt idx="381">
                  <c:v>225.8699053</c:v>
                </c:pt>
                <c:pt idx="382">
                  <c:v>225.68632840000001</c:v>
                </c:pt>
                <c:pt idx="383">
                  <c:v>225.49913860000001</c:v>
                </c:pt>
                <c:pt idx="384">
                  <c:v>225.364901</c:v>
                </c:pt>
                <c:pt idx="385">
                  <c:v>225.23065969999999</c:v>
                </c:pt>
                <c:pt idx="386">
                  <c:v>225.10238519999999</c:v>
                </c:pt>
                <c:pt idx="387">
                  <c:v>224.93685189999999</c:v>
                </c:pt>
                <c:pt idx="388">
                  <c:v>224.75641830000001</c:v>
                </c:pt>
                <c:pt idx="389">
                  <c:v>224.6497913</c:v>
                </c:pt>
                <c:pt idx="390">
                  <c:v>224.5700281</c:v>
                </c:pt>
                <c:pt idx="391">
                  <c:v>224.44207549999999</c:v>
                </c:pt>
                <c:pt idx="392">
                  <c:v>224.2778811</c:v>
                </c:pt>
                <c:pt idx="393">
                  <c:v>224.15860380000001</c:v>
                </c:pt>
                <c:pt idx="394">
                  <c:v>224.02927890000001</c:v>
                </c:pt>
                <c:pt idx="395">
                  <c:v>223.8649853</c:v>
                </c:pt>
                <c:pt idx="396">
                  <c:v>223.64871289999999</c:v>
                </c:pt>
                <c:pt idx="397">
                  <c:v>223.4031967</c:v>
                </c:pt>
                <c:pt idx="398">
                  <c:v>223.16478670000001</c:v>
                </c:pt>
                <c:pt idx="399">
                  <c:v>222.8507031</c:v>
                </c:pt>
                <c:pt idx="400">
                  <c:v>222.5617283</c:v>
                </c:pt>
                <c:pt idx="401">
                  <c:v>222.3334859</c:v>
                </c:pt>
                <c:pt idx="402">
                  <c:v>222.1130872</c:v>
                </c:pt>
                <c:pt idx="403">
                  <c:v>221.90620709999999</c:v>
                </c:pt>
                <c:pt idx="404">
                  <c:v>221.72353620000001</c:v>
                </c:pt>
                <c:pt idx="405">
                  <c:v>221.58219500000001</c:v>
                </c:pt>
                <c:pt idx="406">
                  <c:v>221.42635250000001</c:v>
                </c:pt>
                <c:pt idx="407">
                  <c:v>221.32139559999999</c:v>
                </c:pt>
                <c:pt idx="408">
                  <c:v>221.23308560000001</c:v>
                </c:pt>
                <c:pt idx="409">
                  <c:v>221.10307460000001</c:v>
                </c:pt>
                <c:pt idx="410">
                  <c:v>221.0070886</c:v>
                </c:pt>
                <c:pt idx="411">
                  <c:v>220.87226709999999</c:v>
                </c:pt>
                <c:pt idx="412">
                  <c:v>220.64226590000001</c:v>
                </c:pt>
                <c:pt idx="413">
                  <c:v>220.34617119999999</c:v>
                </c:pt>
                <c:pt idx="414">
                  <c:v>220.03801870000001</c:v>
                </c:pt>
                <c:pt idx="415">
                  <c:v>219.76338989999999</c:v>
                </c:pt>
                <c:pt idx="416">
                  <c:v>219.47568910000001</c:v>
                </c:pt>
                <c:pt idx="417">
                  <c:v>219.20590050000001</c:v>
                </c:pt>
                <c:pt idx="418">
                  <c:v>218.95652759999999</c:v>
                </c:pt>
                <c:pt idx="419">
                  <c:v>218.75614820000001</c:v>
                </c:pt>
                <c:pt idx="420">
                  <c:v>218.52754300000001</c:v>
                </c:pt>
                <c:pt idx="421">
                  <c:v>218.32059290000001</c:v>
                </c:pt>
                <c:pt idx="422">
                  <c:v>218.06550480000001</c:v>
                </c:pt>
                <c:pt idx="423">
                  <c:v>217.8442474</c:v>
                </c:pt>
                <c:pt idx="424">
                  <c:v>217.71622170000001</c:v>
                </c:pt>
                <c:pt idx="425">
                  <c:v>217.54821010000001</c:v>
                </c:pt>
                <c:pt idx="426">
                  <c:v>217.25482969999999</c:v>
                </c:pt>
                <c:pt idx="427">
                  <c:v>216.9367416</c:v>
                </c:pt>
                <c:pt idx="428">
                  <c:v>216.5340693</c:v>
                </c:pt>
                <c:pt idx="429">
                  <c:v>216.1453453</c:v>
                </c:pt>
                <c:pt idx="430">
                  <c:v>215.65147999999999</c:v>
                </c:pt>
                <c:pt idx="431">
                  <c:v>215.31919210000001</c:v>
                </c:pt>
                <c:pt idx="432">
                  <c:v>214.95669849999999</c:v>
                </c:pt>
                <c:pt idx="433">
                  <c:v>214.63260500000001</c:v>
                </c:pt>
                <c:pt idx="434">
                  <c:v>214.33794940000001</c:v>
                </c:pt>
                <c:pt idx="435">
                  <c:v>214.0605438</c:v>
                </c:pt>
                <c:pt idx="436">
                  <c:v>213.86213319999999</c:v>
                </c:pt>
                <c:pt idx="437">
                  <c:v>213.71396100000001</c:v>
                </c:pt>
                <c:pt idx="438">
                  <c:v>213.6512525</c:v>
                </c:pt>
                <c:pt idx="439">
                  <c:v>213.67854689999999</c:v>
                </c:pt>
                <c:pt idx="440">
                  <c:v>213.61825899999999</c:v>
                </c:pt>
                <c:pt idx="441">
                  <c:v>213.56456779999999</c:v>
                </c:pt>
                <c:pt idx="442">
                  <c:v>213.37196539999999</c:v>
                </c:pt>
                <c:pt idx="443">
                  <c:v>213.24086080000001</c:v>
                </c:pt>
                <c:pt idx="444">
                  <c:v>213.1572697</c:v>
                </c:pt>
                <c:pt idx="445">
                  <c:v>213.14163629999999</c:v>
                </c:pt>
                <c:pt idx="446">
                  <c:v>213.05535449999999</c:v>
                </c:pt>
                <c:pt idx="447">
                  <c:v>212.94822389999999</c:v>
                </c:pt>
                <c:pt idx="448">
                  <c:v>212.86059499999999</c:v>
                </c:pt>
                <c:pt idx="449">
                  <c:v>212.72458019999999</c:v>
                </c:pt>
                <c:pt idx="450">
                  <c:v>212.6016678</c:v>
                </c:pt>
                <c:pt idx="451">
                  <c:v>212.4679486</c:v>
                </c:pt>
                <c:pt idx="452">
                  <c:v>212.33704660000001</c:v>
                </c:pt>
                <c:pt idx="453">
                  <c:v>212.28285149999999</c:v>
                </c:pt>
                <c:pt idx="454">
                  <c:v>212.14557350000001</c:v>
                </c:pt>
                <c:pt idx="455">
                  <c:v>212.02084500000001</c:v>
                </c:pt>
                <c:pt idx="456">
                  <c:v>211.79591809999999</c:v>
                </c:pt>
                <c:pt idx="457">
                  <c:v>211.55271719999999</c:v>
                </c:pt>
                <c:pt idx="458">
                  <c:v>211.33475559999999</c:v>
                </c:pt>
                <c:pt idx="459">
                  <c:v>211.15770950000001</c:v>
                </c:pt>
                <c:pt idx="460">
                  <c:v>210.97364959999999</c:v>
                </c:pt>
                <c:pt idx="461">
                  <c:v>210.72827720000001</c:v>
                </c:pt>
                <c:pt idx="462">
                  <c:v>210.57588559999999</c:v>
                </c:pt>
                <c:pt idx="463">
                  <c:v>210.5483223</c:v>
                </c:pt>
                <c:pt idx="464">
                  <c:v>210.4430539</c:v>
                </c:pt>
                <c:pt idx="465">
                  <c:v>210.33889199999999</c:v>
                </c:pt>
                <c:pt idx="466">
                  <c:v>210.20971119999999</c:v>
                </c:pt>
                <c:pt idx="467">
                  <c:v>210.25487340000001</c:v>
                </c:pt>
                <c:pt idx="468">
                  <c:v>210.27238070000001</c:v>
                </c:pt>
                <c:pt idx="469">
                  <c:v>210.31564409999999</c:v>
                </c:pt>
                <c:pt idx="470">
                  <c:v>210.42138019999999</c:v>
                </c:pt>
                <c:pt idx="471">
                  <c:v>210.49023980000001</c:v>
                </c:pt>
                <c:pt idx="472">
                  <c:v>210.60421160000001</c:v>
                </c:pt>
                <c:pt idx="473">
                  <c:v>210.6660516</c:v>
                </c:pt>
                <c:pt idx="474">
                  <c:v>210.70595879999999</c:v>
                </c:pt>
                <c:pt idx="475">
                  <c:v>210.79896969999999</c:v>
                </c:pt>
                <c:pt idx="476">
                  <c:v>210.95095420000001</c:v>
                </c:pt>
                <c:pt idx="477">
                  <c:v>211.1069976</c:v>
                </c:pt>
                <c:pt idx="478">
                  <c:v>211.08609720000001</c:v>
                </c:pt>
                <c:pt idx="479">
                  <c:v>211.14993530000001</c:v>
                </c:pt>
                <c:pt idx="480">
                  <c:v>211.19104680000001</c:v>
                </c:pt>
                <c:pt idx="481">
                  <c:v>211.0574776</c:v>
                </c:pt>
                <c:pt idx="482">
                  <c:v>210.89747159999999</c:v>
                </c:pt>
                <c:pt idx="483">
                  <c:v>210.78168410000001</c:v>
                </c:pt>
                <c:pt idx="484">
                  <c:v>210.59654230000001</c:v>
                </c:pt>
                <c:pt idx="485">
                  <c:v>210.44769880000001</c:v>
                </c:pt>
                <c:pt idx="486">
                  <c:v>210.32637579999999</c:v>
                </c:pt>
                <c:pt idx="487">
                  <c:v>210.2687147</c:v>
                </c:pt>
                <c:pt idx="488">
                  <c:v>210.263205</c:v>
                </c:pt>
                <c:pt idx="489">
                  <c:v>210.28371179999999</c:v>
                </c:pt>
                <c:pt idx="490">
                  <c:v>210.2656087</c:v>
                </c:pt>
                <c:pt idx="491">
                  <c:v>210.09145430000001</c:v>
                </c:pt>
                <c:pt idx="492">
                  <c:v>210.0107702</c:v>
                </c:pt>
                <c:pt idx="493">
                  <c:v>210.0505235</c:v>
                </c:pt>
                <c:pt idx="494">
                  <c:v>210.06146509999999</c:v>
                </c:pt>
                <c:pt idx="495">
                  <c:v>210.1613754</c:v>
                </c:pt>
                <c:pt idx="496">
                  <c:v>210.13889119999999</c:v>
                </c:pt>
                <c:pt idx="497">
                  <c:v>210.13075459999999</c:v>
                </c:pt>
                <c:pt idx="498">
                  <c:v>210.04464440000001</c:v>
                </c:pt>
                <c:pt idx="499">
                  <c:v>209.92594</c:v>
                </c:pt>
                <c:pt idx="500">
                  <c:v>209.82816439999999</c:v>
                </c:pt>
                <c:pt idx="501">
                  <c:v>209.64429770000001</c:v>
                </c:pt>
                <c:pt idx="502">
                  <c:v>209.5175686</c:v>
                </c:pt>
                <c:pt idx="503">
                  <c:v>209.34747229999999</c:v>
                </c:pt>
                <c:pt idx="504">
                  <c:v>209.19298359999999</c:v>
                </c:pt>
                <c:pt idx="505">
                  <c:v>209.02759649999999</c:v>
                </c:pt>
                <c:pt idx="506">
                  <c:v>208.87450899999999</c:v>
                </c:pt>
                <c:pt idx="507">
                  <c:v>208.791549</c:v>
                </c:pt>
                <c:pt idx="508">
                  <c:v>208.7749996</c:v>
                </c:pt>
                <c:pt idx="509">
                  <c:v>208.79258050000001</c:v>
                </c:pt>
                <c:pt idx="510">
                  <c:v>208.77827009999999</c:v>
                </c:pt>
                <c:pt idx="511">
                  <c:v>208.7804046</c:v>
                </c:pt>
                <c:pt idx="512">
                  <c:v>208.87008779999999</c:v>
                </c:pt>
                <c:pt idx="513">
                  <c:v>208.96252519999999</c:v>
                </c:pt>
                <c:pt idx="514">
                  <c:v>209.2116771</c:v>
                </c:pt>
                <c:pt idx="515">
                  <c:v>209.3185786</c:v>
                </c:pt>
                <c:pt idx="516">
                  <c:v>209.43394069999999</c:v>
                </c:pt>
                <c:pt idx="517">
                  <c:v>209.6393941</c:v>
                </c:pt>
                <c:pt idx="518">
                  <c:v>209.80454929999999</c:v>
                </c:pt>
                <c:pt idx="519">
                  <c:v>209.92799460000001</c:v>
                </c:pt>
                <c:pt idx="520">
                  <c:v>210.10902189999999</c:v>
                </c:pt>
                <c:pt idx="521">
                  <c:v>210.33438240000001</c:v>
                </c:pt>
                <c:pt idx="522">
                  <c:v>210.53986660000001</c:v>
                </c:pt>
                <c:pt idx="523">
                  <c:v>210.78767730000001</c:v>
                </c:pt>
                <c:pt idx="524">
                  <c:v>211.18180910000001</c:v>
                </c:pt>
                <c:pt idx="525">
                  <c:v>211.524933</c:v>
                </c:pt>
                <c:pt idx="526">
                  <c:v>211.9574447</c:v>
                </c:pt>
                <c:pt idx="527">
                  <c:v>212.4472294</c:v>
                </c:pt>
                <c:pt idx="528">
                  <c:v>212.78567899999999</c:v>
                </c:pt>
                <c:pt idx="529">
                  <c:v>213.23982899999999</c:v>
                </c:pt>
                <c:pt idx="530">
                  <c:v>213.4918227</c:v>
                </c:pt>
                <c:pt idx="531">
                  <c:v>213.69451799999999</c:v>
                </c:pt>
                <c:pt idx="532">
                  <c:v>213.9541772</c:v>
                </c:pt>
                <c:pt idx="533">
                  <c:v>214.3192056</c:v>
                </c:pt>
                <c:pt idx="534">
                  <c:v>214.6646336</c:v>
                </c:pt>
                <c:pt idx="535">
                  <c:v>214.9596856</c:v>
                </c:pt>
                <c:pt idx="536">
                  <c:v>215.11884989999999</c:v>
                </c:pt>
                <c:pt idx="537">
                  <c:v>215.16756040000001</c:v>
                </c:pt>
                <c:pt idx="538">
                  <c:v>215.12519810000001</c:v>
                </c:pt>
                <c:pt idx="539">
                  <c:v>215.04143550000001</c:v>
                </c:pt>
                <c:pt idx="540">
                  <c:v>214.9154801</c:v>
                </c:pt>
                <c:pt idx="541">
                  <c:v>214.9624895</c:v>
                </c:pt>
                <c:pt idx="542">
                  <c:v>215.154595</c:v>
                </c:pt>
                <c:pt idx="543">
                  <c:v>215.2152658</c:v>
                </c:pt>
                <c:pt idx="544">
                  <c:v>215.23055769999999</c:v>
                </c:pt>
                <c:pt idx="545">
                  <c:v>215.18700670000001</c:v>
                </c:pt>
                <c:pt idx="546">
                  <c:v>215.0833998</c:v>
                </c:pt>
                <c:pt idx="547">
                  <c:v>215.04864470000001</c:v>
                </c:pt>
                <c:pt idx="548">
                  <c:v>215.15249449999999</c:v>
                </c:pt>
                <c:pt idx="549">
                  <c:v>215.2874219</c:v>
                </c:pt>
                <c:pt idx="550">
                  <c:v>215.4737499</c:v>
                </c:pt>
                <c:pt idx="551">
                  <c:v>215.6388135</c:v>
                </c:pt>
                <c:pt idx="552">
                  <c:v>215.8521523</c:v>
                </c:pt>
                <c:pt idx="553">
                  <c:v>215.89389660000001</c:v>
                </c:pt>
                <c:pt idx="554">
                  <c:v>215.9944945</c:v>
                </c:pt>
                <c:pt idx="555">
                  <c:v>216.08027530000001</c:v>
                </c:pt>
                <c:pt idx="556">
                  <c:v>216.20492680000001</c:v>
                </c:pt>
                <c:pt idx="557">
                  <c:v>216.36499989999999</c:v>
                </c:pt>
                <c:pt idx="558">
                  <c:v>216.61111940000001</c:v>
                </c:pt>
                <c:pt idx="559">
                  <c:v>216.76385250000001</c:v>
                </c:pt>
                <c:pt idx="560">
                  <c:v>216.83117480000001</c:v>
                </c:pt>
                <c:pt idx="561">
                  <c:v>217.05215519999999</c:v>
                </c:pt>
                <c:pt idx="562">
                  <c:v>217.1468931</c:v>
                </c:pt>
                <c:pt idx="563">
                  <c:v>217.16604960000001</c:v>
                </c:pt>
                <c:pt idx="564">
                  <c:v>217.1407782</c:v>
                </c:pt>
                <c:pt idx="565">
                  <c:v>217.0512301</c:v>
                </c:pt>
                <c:pt idx="566">
                  <c:v>216.9572876</c:v>
                </c:pt>
                <c:pt idx="567">
                  <c:v>216.95514539999999</c:v>
                </c:pt>
                <c:pt idx="568">
                  <c:v>217.01567539999999</c:v>
                </c:pt>
                <c:pt idx="569">
                  <c:v>216.8970061</c:v>
                </c:pt>
                <c:pt idx="570">
                  <c:v>216.80991650000001</c:v>
                </c:pt>
                <c:pt idx="571">
                  <c:v>216.80633080000001</c:v>
                </c:pt>
                <c:pt idx="572">
                  <c:v>216.66281119999999</c:v>
                </c:pt>
                <c:pt idx="573">
                  <c:v>216.47452860000001</c:v>
                </c:pt>
                <c:pt idx="574">
                  <c:v>216.35943750000001</c:v>
                </c:pt>
                <c:pt idx="575">
                  <c:v>216.2208909</c:v>
                </c:pt>
                <c:pt idx="576">
                  <c:v>216.1253189</c:v>
                </c:pt>
                <c:pt idx="577">
                  <c:v>215.7715771</c:v>
                </c:pt>
                <c:pt idx="578">
                  <c:v>215.1608099</c:v>
                </c:pt>
                <c:pt idx="579">
                  <c:v>214.48601840000001</c:v>
                </c:pt>
                <c:pt idx="580">
                  <c:v>213.81958299999999</c:v>
                </c:pt>
                <c:pt idx="581">
                  <c:v>213.07164080000001</c:v>
                </c:pt>
                <c:pt idx="582">
                  <c:v>212.42099519999999</c:v>
                </c:pt>
                <c:pt idx="583">
                  <c:v>211.74996759999999</c:v>
                </c:pt>
                <c:pt idx="584">
                  <c:v>211.19373619999999</c:v>
                </c:pt>
                <c:pt idx="585">
                  <c:v>210.70782840000001</c:v>
                </c:pt>
                <c:pt idx="586">
                  <c:v>210.38331009999999</c:v>
                </c:pt>
                <c:pt idx="587">
                  <c:v>210.01156829999999</c:v>
                </c:pt>
                <c:pt idx="588">
                  <c:v>209.76439859999999</c:v>
                </c:pt>
                <c:pt idx="589">
                  <c:v>209.6462961</c:v>
                </c:pt>
                <c:pt idx="590">
                  <c:v>209.49426840000001</c:v>
                </c:pt>
                <c:pt idx="591">
                  <c:v>209.4443077</c:v>
                </c:pt>
                <c:pt idx="592">
                  <c:v>209.53048709999999</c:v>
                </c:pt>
                <c:pt idx="593">
                  <c:v>209.5059818</c:v>
                </c:pt>
                <c:pt idx="594">
                  <c:v>209.51601590000001</c:v>
                </c:pt>
                <c:pt idx="595">
                  <c:v>209.61647919999999</c:v>
                </c:pt>
                <c:pt idx="596">
                  <c:v>209.63115590000001</c:v>
                </c:pt>
                <c:pt idx="597">
                  <c:v>209.4876749</c:v>
                </c:pt>
                <c:pt idx="598">
                  <c:v>209.37745530000001</c:v>
                </c:pt>
                <c:pt idx="599">
                  <c:v>209.3317394</c:v>
                </c:pt>
                <c:pt idx="600">
                  <c:v>209.28492349999999</c:v>
                </c:pt>
                <c:pt idx="601">
                  <c:v>209.1387665</c:v>
                </c:pt>
                <c:pt idx="602">
                  <c:v>208.91586839999999</c:v>
                </c:pt>
                <c:pt idx="603">
                  <c:v>208.66029090000001</c:v>
                </c:pt>
                <c:pt idx="604">
                  <c:v>208.4528387</c:v>
                </c:pt>
                <c:pt idx="605">
                  <c:v>208.28448990000001</c:v>
                </c:pt>
                <c:pt idx="606">
                  <c:v>207.9427182</c:v>
                </c:pt>
                <c:pt idx="607">
                  <c:v>207.61024739999999</c:v>
                </c:pt>
                <c:pt idx="608">
                  <c:v>207.513172</c:v>
                </c:pt>
                <c:pt idx="609">
                  <c:v>207.48415560000001</c:v>
                </c:pt>
                <c:pt idx="610">
                  <c:v>207.4759957</c:v>
                </c:pt>
                <c:pt idx="611">
                  <c:v>207.59273239999999</c:v>
                </c:pt>
                <c:pt idx="612">
                  <c:v>207.8604599</c:v>
                </c:pt>
                <c:pt idx="613">
                  <c:v>208.1255242</c:v>
                </c:pt>
                <c:pt idx="614">
                  <c:v>208.24181010000001</c:v>
                </c:pt>
                <c:pt idx="615">
                  <c:v>208.36593719999999</c:v>
                </c:pt>
                <c:pt idx="616">
                  <c:v>208.60271470000001</c:v>
                </c:pt>
                <c:pt idx="617">
                  <c:v>208.91960940000001</c:v>
                </c:pt>
                <c:pt idx="618">
                  <c:v>209.17026100000001</c:v>
                </c:pt>
                <c:pt idx="619">
                  <c:v>209.33416109999999</c:v>
                </c:pt>
                <c:pt idx="620">
                  <c:v>209.29789500000001</c:v>
                </c:pt>
                <c:pt idx="621">
                  <c:v>209.20079150000001</c:v>
                </c:pt>
                <c:pt idx="622">
                  <c:v>209.0754235</c:v>
                </c:pt>
                <c:pt idx="623">
                  <c:v>208.9584342</c:v>
                </c:pt>
                <c:pt idx="624">
                  <c:v>208.87027620000001</c:v>
                </c:pt>
                <c:pt idx="625">
                  <c:v>208.97606680000001</c:v>
                </c:pt>
                <c:pt idx="626">
                  <c:v>209.06163939999999</c:v>
                </c:pt>
                <c:pt idx="627">
                  <c:v>208.9318103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89632"/>
        <c:axId val="40391808"/>
      </c:scatterChart>
      <c:valAx>
        <c:axId val="40389632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91808"/>
        <c:crosses val="autoZero"/>
        <c:crossBetween val="midCat"/>
        <c:majorUnit val="10"/>
        <c:minorUnit val="5"/>
      </c:valAx>
      <c:valAx>
        <c:axId val="403918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8963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569984126984127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7030A0"/>
                </a:solidFill>
              </a:rPr>
              <a:t>Eq. (A27)</a:t>
            </a:r>
          </a:p>
          <a:p>
            <a:pPr>
              <a:defRPr sz="900"/>
            </a:pPr>
            <a:r>
              <a:rPr lang="en-US" sz="900">
                <a:solidFill>
                  <a:srgbClr val="00B050"/>
                </a:solidFill>
              </a:rPr>
              <a:t>Eq. (A40)</a:t>
            </a:r>
            <a:endParaRPr lang="ru-RU" sz="900">
              <a:solidFill>
                <a:srgbClr val="00B050"/>
              </a:solidFill>
            </a:endParaRPr>
          </a:p>
        </c:rich>
      </c:tx>
      <c:layout>
        <c:manualLayout>
          <c:xMode val="edge"/>
          <c:yMode val="edge"/>
          <c:x val="0.30846031746031743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2.1620121634932832</c:v>
                </c:pt>
                <c:pt idx="1">
                  <c:v>1.5763240371487146</c:v>
                </c:pt>
                <c:pt idx="2">
                  <c:v>1.3271074457486431</c:v>
                </c:pt>
                <c:pt idx="3">
                  <c:v>1.2056586983835704</c:v>
                </c:pt>
                <c:pt idx="4">
                  <c:v>1.1166070858061818</c:v>
                </c:pt>
                <c:pt idx="5">
                  <c:v>1.1228148086969907</c:v>
                </c:pt>
                <c:pt idx="6">
                  <c:v>1.0789222896034123</c:v>
                </c:pt>
                <c:pt idx="7">
                  <c:v>1.1229352841917331</c:v>
                </c:pt>
                <c:pt idx="8">
                  <c:v>0.86847466854218536</c:v>
                </c:pt>
                <c:pt idx="9">
                  <c:v>0.88865633838555169</c:v>
                </c:pt>
                <c:pt idx="10">
                  <c:v>0.90460059802091153</c:v>
                </c:pt>
                <c:pt idx="11">
                  <c:v>0.90339116424639365</c:v>
                </c:pt>
                <c:pt idx="12">
                  <c:v>0.93097262548716608</c:v>
                </c:pt>
                <c:pt idx="13">
                  <c:v>0.96923148672165871</c:v>
                </c:pt>
                <c:pt idx="14">
                  <c:v>0.94047901096886011</c:v>
                </c:pt>
                <c:pt idx="15">
                  <c:v>0.95071009850693955</c:v>
                </c:pt>
                <c:pt idx="16">
                  <c:v>0.97452904795429762</c:v>
                </c:pt>
                <c:pt idx="17">
                  <c:v>0.97062875213507172</c:v>
                </c:pt>
                <c:pt idx="18">
                  <c:v>0.82971123525994239</c:v>
                </c:pt>
                <c:pt idx="19">
                  <c:v>0.81512910338010547</c:v>
                </c:pt>
                <c:pt idx="20">
                  <c:v>0.82412552356507185</c:v>
                </c:pt>
                <c:pt idx="21">
                  <c:v>0.82695760270853413</c:v>
                </c:pt>
                <c:pt idx="22">
                  <c:v>0.8289345492073753</c:v>
                </c:pt>
                <c:pt idx="23">
                  <c:v>0.83725533520171336</c:v>
                </c:pt>
                <c:pt idx="24">
                  <c:v>0.82982555295491323</c:v>
                </c:pt>
                <c:pt idx="25">
                  <c:v>0.84688396759805973</c:v>
                </c:pt>
                <c:pt idx="26">
                  <c:v>0.86643779007770694</c:v>
                </c:pt>
                <c:pt idx="27">
                  <c:v>0.86475244440850718</c:v>
                </c:pt>
                <c:pt idx="28">
                  <c:v>0.77351905796658649</c:v>
                </c:pt>
                <c:pt idx="29">
                  <c:v>0.76489675556185488</c:v>
                </c:pt>
                <c:pt idx="30">
                  <c:v>0.7554339447726276</c:v>
                </c:pt>
                <c:pt idx="31">
                  <c:v>0.74778036546602233</c:v>
                </c:pt>
                <c:pt idx="32">
                  <c:v>0.73782448905271214</c:v>
                </c:pt>
                <c:pt idx="33">
                  <c:v>0.71140761907390526</c:v>
                </c:pt>
                <c:pt idx="34">
                  <c:v>0.6919946801025092</c:v>
                </c:pt>
                <c:pt idx="35">
                  <c:v>0.68162914131687946</c:v>
                </c:pt>
                <c:pt idx="36">
                  <c:v>0.66024015451575202</c:v>
                </c:pt>
                <c:pt idx="37">
                  <c:v>0.64003419137229811</c:v>
                </c:pt>
                <c:pt idx="38">
                  <c:v>0.55551691558945904</c:v>
                </c:pt>
                <c:pt idx="39">
                  <c:v>0.53419765558404764</c:v>
                </c:pt>
                <c:pt idx="40">
                  <c:v>0.51300311826409473</c:v>
                </c:pt>
                <c:pt idx="41">
                  <c:v>0.48235725144699776</c:v>
                </c:pt>
                <c:pt idx="42">
                  <c:v>0.46272594389217558</c:v>
                </c:pt>
                <c:pt idx="43">
                  <c:v>0.44157967312856272</c:v>
                </c:pt>
                <c:pt idx="44">
                  <c:v>0.41980857200223021</c:v>
                </c:pt>
                <c:pt idx="45">
                  <c:v>0.4029418265967265</c:v>
                </c:pt>
                <c:pt idx="46">
                  <c:v>0.38250818580770041</c:v>
                </c:pt>
                <c:pt idx="47">
                  <c:v>0.36351195237698392</c:v>
                </c:pt>
                <c:pt idx="48">
                  <c:v>0.31561009291232223</c:v>
                </c:pt>
                <c:pt idx="49">
                  <c:v>0.29935178623035991</c:v>
                </c:pt>
                <c:pt idx="50">
                  <c:v>0.28658277384032316</c:v>
                </c:pt>
                <c:pt idx="51">
                  <c:v>0.27449406688615169</c:v>
                </c:pt>
                <c:pt idx="52">
                  <c:v>0.26352649489196989</c:v>
                </c:pt>
                <c:pt idx="53">
                  <c:v>0.25460021341164668</c:v>
                </c:pt>
                <c:pt idx="54">
                  <c:v>0.2442088324879651</c:v>
                </c:pt>
                <c:pt idx="55">
                  <c:v>0.23556434527878886</c:v>
                </c:pt>
                <c:pt idx="56">
                  <c:v>0.22675325714335492</c:v>
                </c:pt>
                <c:pt idx="57">
                  <c:v>0.21878561652954603</c:v>
                </c:pt>
                <c:pt idx="58">
                  <c:v>0.19784962107738191</c:v>
                </c:pt>
                <c:pt idx="59">
                  <c:v>0.19190671407761697</c:v>
                </c:pt>
                <c:pt idx="60">
                  <c:v>0.18551400540858623</c:v>
                </c:pt>
                <c:pt idx="61">
                  <c:v>0.17984334690680095</c:v>
                </c:pt>
                <c:pt idx="62">
                  <c:v>0.17502405782687683</c:v>
                </c:pt>
                <c:pt idx="63">
                  <c:v>0.17087602641288605</c:v>
                </c:pt>
                <c:pt idx="64">
                  <c:v>0.16678478516981179</c:v>
                </c:pt>
                <c:pt idx="65">
                  <c:v>0.16280924798872642</c:v>
                </c:pt>
                <c:pt idx="66">
                  <c:v>0.15933228661081736</c:v>
                </c:pt>
                <c:pt idx="67">
                  <c:v>0.15612410459826387</c:v>
                </c:pt>
                <c:pt idx="68">
                  <c:v>0.14446511473312884</c:v>
                </c:pt>
                <c:pt idx="69">
                  <c:v>0.14204573959240618</c:v>
                </c:pt>
                <c:pt idx="70">
                  <c:v>0.14011249963194033</c:v>
                </c:pt>
                <c:pt idx="71">
                  <c:v>0.1381534215916323</c:v>
                </c:pt>
                <c:pt idx="72">
                  <c:v>0.13620312434882059</c:v>
                </c:pt>
                <c:pt idx="73">
                  <c:v>0.13445625753695137</c:v>
                </c:pt>
                <c:pt idx="74">
                  <c:v>0.13269532796079678</c:v>
                </c:pt>
                <c:pt idx="75">
                  <c:v>0.13106457414899511</c:v>
                </c:pt>
                <c:pt idx="76">
                  <c:v>0.13003238263144154</c:v>
                </c:pt>
                <c:pt idx="77">
                  <c:v>0.12901284560101603</c:v>
                </c:pt>
                <c:pt idx="78">
                  <c:v>0.12087029850184866</c:v>
                </c:pt>
                <c:pt idx="79">
                  <c:v>0.1199115960885649</c:v>
                </c:pt>
                <c:pt idx="80">
                  <c:v>0.11922122895293477</c:v>
                </c:pt>
                <c:pt idx="81">
                  <c:v>0.11830325032363051</c:v>
                </c:pt>
                <c:pt idx="82">
                  <c:v>0.11762780402240164</c:v>
                </c:pt>
                <c:pt idx="83">
                  <c:v>0.11727615390689616</c:v>
                </c:pt>
                <c:pt idx="84">
                  <c:v>0.11688507425675863</c:v>
                </c:pt>
                <c:pt idx="85">
                  <c:v>0.11636887422612607</c:v>
                </c:pt>
                <c:pt idx="86">
                  <c:v>0.11595468541971835</c:v>
                </c:pt>
                <c:pt idx="87">
                  <c:v>0.11555166806238991</c:v>
                </c:pt>
                <c:pt idx="88">
                  <c:v>0.11011668907479297</c:v>
                </c:pt>
                <c:pt idx="89">
                  <c:v>0.10984351064619863</c:v>
                </c:pt>
                <c:pt idx="90">
                  <c:v>0.10972637996530138</c:v>
                </c:pt>
                <c:pt idx="91">
                  <c:v>0.1096648659452069</c:v>
                </c:pt>
                <c:pt idx="92">
                  <c:v>0.10982673353277476</c:v>
                </c:pt>
                <c:pt idx="93">
                  <c:v>0.10990497134760602</c:v>
                </c:pt>
                <c:pt idx="94">
                  <c:v>0.11016342246959213</c:v>
                </c:pt>
                <c:pt idx="95">
                  <c:v>0.11053899975692581</c:v>
                </c:pt>
                <c:pt idx="96">
                  <c:v>0.11066157863552246</c:v>
                </c:pt>
                <c:pt idx="97">
                  <c:v>0.1112588662370349</c:v>
                </c:pt>
                <c:pt idx="98">
                  <c:v>0.10693268011309344</c:v>
                </c:pt>
                <c:pt idx="99">
                  <c:v>0.10743785288118168</c:v>
                </c:pt>
                <c:pt idx="100">
                  <c:v>0.10792906664910007</c:v>
                </c:pt>
                <c:pt idx="101">
                  <c:v>0.10827640887143483</c:v>
                </c:pt>
                <c:pt idx="102">
                  <c:v>0.10884204164941096</c:v>
                </c:pt>
                <c:pt idx="103">
                  <c:v>0.10957348718911562</c:v>
                </c:pt>
                <c:pt idx="104">
                  <c:v>0.10980565094912258</c:v>
                </c:pt>
                <c:pt idx="105">
                  <c:v>0.11022244402696159</c:v>
                </c:pt>
                <c:pt idx="106">
                  <c:v>0.1108701503604438</c:v>
                </c:pt>
                <c:pt idx="107">
                  <c:v>0.11142573023261181</c:v>
                </c:pt>
                <c:pt idx="108">
                  <c:v>0.10756915772652947</c:v>
                </c:pt>
                <c:pt idx="109">
                  <c:v>0.10834683643077683</c:v>
                </c:pt>
                <c:pt idx="110">
                  <c:v>0.10894364280041285</c:v>
                </c:pt>
                <c:pt idx="111">
                  <c:v>0.10971172012807009</c:v>
                </c:pt>
                <c:pt idx="112">
                  <c:v>0.11063089667713029</c:v>
                </c:pt>
                <c:pt idx="113">
                  <c:v>0.11152102472334012</c:v>
                </c:pt>
                <c:pt idx="114">
                  <c:v>0.11251087836201788</c:v>
                </c:pt>
                <c:pt idx="115">
                  <c:v>0.11323111266740067</c:v>
                </c:pt>
                <c:pt idx="116">
                  <c:v>0.11410540765751019</c:v>
                </c:pt>
                <c:pt idx="117">
                  <c:v>0.11510276885387967</c:v>
                </c:pt>
                <c:pt idx="118">
                  <c:v>0.11178235564644003</c:v>
                </c:pt>
                <c:pt idx="119">
                  <c:v>0.11254164092760087</c:v>
                </c:pt>
                <c:pt idx="120">
                  <c:v>0.11380178432521691</c:v>
                </c:pt>
                <c:pt idx="121">
                  <c:v>0.11453092373441942</c:v>
                </c:pt>
                <c:pt idx="122">
                  <c:v>0.11543601476486069</c:v>
                </c:pt>
                <c:pt idx="123">
                  <c:v>0.11646621376357701</c:v>
                </c:pt>
                <c:pt idx="124">
                  <c:v>0.11752268461366272</c:v>
                </c:pt>
                <c:pt idx="125">
                  <c:v>0.11849310548617534</c:v>
                </c:pt>
                <c:pt idx="126">
                  <c:v>0.11955699491734033</c:v>
                </c:pt>
                <c:pt idx="127">
                  <c:v>0.12069159624771569</c:v>
                </c:pt>
                <c:pt idx="128">
                  <c:v>0.11752392547807736</c:v>
                </c:pt>
                <c:pt idx="129">
                  <c:v>0.11871729665027145</c:v>
                </c:pt>
                <c:pt idx="130">
                  <c:v>0.11998316576168068</c:v>
                </c:pt>
                <c:pt idx="131">
                  <c:v>0.12131941407620775</c:v>
                </c:pt>
                <c:pt idx="132">
                  <c:v>0.12253158151470833</c:v>
                </c:pt>
                <c:pt idx="133">
                  <c:v>0.12387792792751197</c:v>
                </c:pt>
                <c:pt idx="134">
                  <c:v>0.1252536276395437</c:v>
                </c:pt>
                <c:pt idx="135">
                  <c:v>0.12644779946275655</c:v>
                </c:pt>
                <c:pt idx="136">
                  <c:v>0.12769345545464617</c:v>
                </c:pt>
                <c:pt idx="137">
                  <c:v>0.12899194396241309</c:v>
                </c:pt>
                <c:pt idx="138">
                  <c:v>0.1258959938575093</c:v>
                </c:pt>
                <c:pt idx="139">
                  <c:v>0.12709342405346136</c:v>
                </c:pt>
                <c:pt idx="140">
                  <c:v>0.12811500208830701</c:v>
                </c:pt>
                <c:pt idx="141">
                  <c:v>0.12916057967909625</c:v>
                </c:pt>
                <c:pt idx="142">
                  <c:v>0.1299017964554898</c:v>
                </c:pt>
                <c:pt idx="143">
                  <c:v>0.13106544883031238</c:v>
                </c:pt>
                <c:pt idx="144">
                  <c:v>0.13216997191583277</c:v>
                </c:pt>
                <c:pt idx="145">
                  <c:v>0.13320081414230836</c:v>
                </c:pt>
                <c:pt idx="146">
                  <c:v>0.134044046466745</c:v>
                </c:pt>
                <c:pt idx="147">
                  <c:v>0.13517622118900005</c:v>
                </c:pt>
                <c:pt idx="148">
                  <c:v>0.13210398607432414</c:v>
                </c:pt>
                <c:pt idx="149">
                  <c:v>0.13318262562795768</c:v>
                </c:pt>
                <c:pt idx="150">
                  <c:v>0.13413422523439458</c:v>
                </c:pt>
                <c:pt idx="151">
                  <c:v>0.13553662603880254</c:v>
                </c:pt>
                <c:pt idx="152">
                  <c:v>0.1366192452858247</c:v>
                </c:pt>
                <c:pt idx="153">
                  <c:v>0.13796727923743382</c:v>
                </c:pt>
                <c:pt idx="154">
                  <c:v>0.1393708828431223</c:v>
                </c:pt>
                <c:pt idx="155">
                  <c:v>0.14069382446048698</c:v>
                </c:pt>
                <c:pt idx="156">
                  <c:v>0.14189775356044504</c:v>
                </c:pt>
                <c:pt idx="157">
                  <c:v>0.14324600592490988</c:v>
                </c:pt>
                <c:pt idx="158">
                  <c:v>0.14013332109274571</c:v>
                </c:pt>
                <c:pt idx="159">
                  <c:v>0.14111856985587007</c:v>
                </c:pt>
                <c:pt idx="160">
                  <c:v>0.14228199847521947</c:v>
                </c:pt>
                <c:pt idx="161">
                  <c:v>0.14309062591809302</c:v>
                </c:pt>
                <c:pt idx="162">
                  <c:v>0.14409844275131398</c:v>
                </c:pt>
                <c:pt idx="163">
                  <c:v>0.14510306088540764</c:v>
                </c:pt>
                <c:pt idx="164">
                  <c:v>0.14606718661856505</c:v>
                </c:pt>
                <c:pt idx="165">
                  <c:v>0.14717653333350528</c:v>
                </c:pt>
                <c:pt idx="166">
                  <c:v>0.14826092111599198</c:v>
                </c:pt>
                <c:pt idx="167">
                  <c:v>0.14928845656481673</c:v>
                </c:pt>
                <c:pt idx="168">
                  <c:v>0.14632386140598153</c:v>
                </c:pt>
                <c:pt idx="169">
                  <c:v>0.14734624079601499</c:v>
                </c:pt>
                <c:pt idx="170">
                  <c:v>0.14846456760095231</c:v>
                </c:pt>
                <c:pt idx="171">
                  <c:v>0.14932986598607581</c:v>
                </c:pt>
                <c:pt idx="172">
                  <c:v>0.15034867607494676</c:v>
                </c:pt>
                <c:pt idx="173">
                  <c:v>0.15151406486692928</c:v>
                </c:pt>
                <c:pt idx="174">
                  <c:v>0.15252583052087759</c:v>
                </c:pt>
                <c:pt idx="175">
                  <c:v>0.15391637557563401</c:v>
                </c:pt>
                <c:pt idx="176">
                  <c:v>0.15571297517288091</c:v>
                </c:pt>
                <c:pt idx="177">
                  <c:v>0.15710056877982936</c:v>
                </c:pt>
                <c:pt idx="178">
                  <c:v>0.15379756508387907</c:v>
                </c:pt>
                <c:pt idx="179">
                  <c:v>0.1551668968260147</c:v>
                </c:pt>
                <c:pt idx="180">
                  <c:v>0.15630769892037746</c:v>
                </c:pt>
                <c:pt idx="181">
                  <c:v>0.15787338244034085</c:v>
                </c:pt>
                <c:pt idx="182">
                  <c:v>0.15903594082421202</c:v>
                </c:pt>
                <c:pt idx="183">
                  <c:v>0.1606131628487398</c:v>
                </c:pt>
                <c:pt idx="184">
                  <c:v>0.16166385219094367</c:v>
                </c:pt>
                <c:pt idx="185">
                  <c:v>0.16303993328710212</c:v>
                </c:pt>
                <c:pt idx="186">
                  <c:v>0.16444175953058893</c:v>
                </c:pt>
                <c:pt idx="187">
                  <c:v>0.16558956293266788</c:v>
                </c:pt>
                <c:pt idx="188">
                  <c:v>0.16283168047354815</c:v>
                </c:pt>
                <c:pt idx="189">
                  <c:v>0.16420192625766641</c:v>
                </c:pt>
                <c:pt idx="190">
                  <c:v>0.16507154384076572</c:v>
                </c:pt>
                <c:pt idx="191">
                  <c:v>0.16622068858608438</c:v>
                </c:pt>
                <c:pt idx="192">
                  <c:v>0.16757349926005283</c:v>
                </c:pt>
                <c:pt idx="193">
                  <c:v>0.16894363637410226</c:v>
                </c:pt>
                <c:pt idx="194">
                  <c:v>0.17006493604940595</c:v>
                </c:pt>
                <c:pt idx="195">
                  <c:v>0.17144780988662089</c:v>
                </c:pt>
                <c:pt idx="196">
                  <c:v>0.17263669481372015</c:v>
                </c:pt>
                <c:pt idx="197">
                  <c:v>0.17439073173477479</c:v>
                </c:pt>
                <c:pt idx="198">
                  <c:v>0.1717116860827298</c:v>
                </c:pt>
                <c:pt idx="199">
                  <c:v>0.17312013219283856</c:v>
                </c:pt>
                <c:pt idx="200">
                  <c:v>0.17482196026130045</c:v>
                </c:pt>
                <c:pt idx="201">
                  <c:v>0.17680609985123713</c:v>
                </c:pt>
                <c:pt idx="202">
                  <c:v>0.17821594974595592</c:v>
                </c:pt>
                <c:pt idx="203">
                  <c:v>0.18004448475399212</c:v>
                </c:pt>
                <c:pt idx="204">
                  <c:v>0.18199633868748816</c:v>
                </c:pt>
                <c:pt idx="205">
                  <c:v>0.18357046978032468</c:v>
                </c:pt>
                <c:pt idx="206">
                  <c:v>0.18539362478779939</c:v>
                </c:pt>
                <c:pt idx="207">
                  <c:v>0.18700650748476633</c:v>
                </c:pt>
                <c:pt idx="208">
                  <c:v>0.18400181199543184</c:v>
                </c:pt>
                <c:pt idx="209">
                  <c:v>0.18555454159081497</c:v>
                </c:pt>
                <c:pt idx="210">
                  <c:v>0.18721998091385317</c:v>
                </c:pt>
                <c:pt idx="211">
                  <c:v>0.18844548379290305</c:v>
                </c:pt>
                <c:pt idx="212">
                  <c:v>0.19007066786978119</c:v>
                </c:pt>
                <c:pt idx="213">
                  <c:v>0.19139540394284821</c:v>
                </c:pt>
                <c:pt idx="214">
                  <c:v>0.19254391309984431</c:v>
                </c:pt>
                <c:pt idx="215">
                  <c:v>0.19423870531165227</c:v>
                </c:pt>
                <c:pt idx="216">
                  <c:v>0.19578467589085607</c:v>
                </c:pt>
                <c:pt idx="217">
                  <c:v>0.19722075216354781</c:v>
                </c:pt>
                <c:pt idx="218">
                  <c:v>0.19389583742407207</c:v>
                </c:pt>
                <c:pt idx="219">
                  <c:v>0.19550900601751808</c:v>
                </c:pt>
                <c:pt idx="220">
                  <c:v>0.1978390077096939</c:v>
                </c:pt>
                <c:pt idx="221">
                  <c:v>0.19939733996728809</c:v>
                </c:pt>
                <c:pt idx="222">
                  <c:v>0.20095213629404207</c:v>
                </c:pt>
                <c:pt idx="223">
                  <c:v>0.20272383057564478</c:v>
                </c:pt>
                <c:pt idx="224">
                  <c:v>0.20425115125134768</c:v>
                </c:pt>
                <c:pt idx="225">
                  <c:v>0.20656413960685785</c:v>
                </c:pt>
                <c:pt idx="226">
                  <c:v>0.20805454398563805</c:v>
                </c:pt>
                <c:pt idx="227">
                  <c:v>0.20946192345523482</c:v>
                </c:pt>
                <c:pt idx="228">
                  <c:v>0.20694854161330806</c:v>
                </c:pt>
                <c:pt idx="229">
                  <c:v>0.20886054802635864</c:v>
                </c:pt>
                <c:pt idx="230">
                  <c:v>0.21042689439021769</c:v>
                </c:pt>
                <c:pt idx="231">
                  <c:v>0.21202414672159065</c:v>
                </c:pt>
                <c:pt idx="232">
                  <c:v>0.21343698691772514</c:v>
                </c:pt>
                <c:pt idx="233">
                  <c:v>0.21502185653060182</c:v>
                </c:pt>
                <c:pt idx="234">
                  <c:v>0.21657360164697612</c:v>
                </c:pt>
                <c:pt idx="235">
                  <c:v>0.21876642217382566</c:v>
                </c:pt>
                <c:pt idx="236">
                  <c:v>0.22019879432800599</c:v>
                </c:pt>
                <c:pt idx="237">
                  <c:v>0.22170277079292516</c:v>
                </c:pt>
                <c:pt idx="238">
                  <c:v>0.21869750966747994</c:v>
                </c:pt>
                <c:pt idx="239">
                  <c:v>0.22063159029582149</c:v>
                </c:pt>
                <c:pt idx="240">
                  <c:v>0.22291401739661229</c:v>
                </c:pt>
                <c:pt idx="241">
                  <c:v>0.22431421681041591</c:v>
                </c:pt>
                <c:pt idx="242">
                  <c:v>0.22692269309859137</c:v>
                </c:pt>
                <c:pt idx="243">
                  <c:v>0.22887327336685839</c:v>
                </c:pt>
                <c:pt idx="244">
                  <c:v>0.23080199034232909</c:v>
                </c:pt>
                <c:pt idx="245">
                  <c:v>0.23270642402262282</c:v>
                </c:pt>
                <c:pt idx="246">
                  <c:v>0.23393637947086959</c:v>
                </c:pt>
                <c:pt idx="247">
                  <c:v>0.23566725150335957</c:v>
                </c:pt>
                <c:pt idx="248">
                  <c:v>0.23234753353393209</c:v>
                </c:pt>
                <c:pt idx="249">
                  <c:v>0.23365570832829463</c:v>
                </c:pt>
                <c:pt idx="250">
                  <c:v>0.23545633976828717</c:v>
                </c:pt>
                <c:pt idx="251">
                  <c:v>0.23645160671420545</c:v>
                </c:pt>
                <c:pt idx="252">
                  <c:v>0.23805706455529702</c:v>
                </c:pt>
                <c:pt idx="253">
                  <c:v>0.23941344015851382</c:v>
                </c:pt>
                <c:pt idx="254">
                  <c:v>0.24093860883608434</c:v>
                </c:pt>
                <c:pt idx="255">
                  <c:v>0.24241646463185826</c:v>
                </c:pt>
                <c:pt idx="256">
                  <c:v>0.24447011901366425</c:v>
                </c:pt>
                <c:pt idx="257">
                  <c:v>0.24674834963086759</c:v>
                </c:pt>
                <c:pt idx="258">
                  <c:v>0.24389613782475694</c:v>
                </c:pt>
                <c:pt idx="259">
                  <c:v>0.24572014480862903</c:v>
                </c:pt>
                <c:pt idx="260">
                  <c:v>0.248007700782578</c:v>
                </c:pt>
                <c:pt idx="261">
                  <c:v>0.25042685356050554</c:v>
                </c:pt>
                <c:pt idx="262">
                  <c:v>0.25337361325838337</c:v>
                </c:pt>
                <c:pt idx="263">
                  <c:v>0.25599954657070484</c:v>
                </c:pt>
                <c:pt idx="264">
                  <c:v>0.25814036181831684</c:v>
                </c:pt>
                <c:pt idx="265">
                  <c:v>0.26004253489956825</c:v>
                </c:pt>
                <c:pt idx="266">
                  <c:v>0.26196885032581363</c:v>
                </c:pt>
                <c:pt idx="267">
                  <c:v>0.26400556410926701</c:v>
                </c:pt>
                <c:pt idx="268">
                  <c:v>0.26147910495799054</c:v>
                </c:pt>
                <c:pt idx="269">
                  <c:v>0.26405124529030105</c:v>
                </c:pt>
                <c:pt idx="270">
                  <c:v>0.26725298857168422</c:v>
                </c:pt>
                <c:pt idx="271">
                  <c:v>0.26976127379070525</c:v>
                </c:pt>
                <c:pt idx="272">
                  <c:v>0.27224503337407846</c:v>
                </c:pt>
                <c:pt idx="273">
                  <c:v>0.27495815709893884</c:v>
                </c:pt>
                <c:pt idx="274">
                  <c:v>0.27721745743016096</c:v>
                </c:pt>
                <c:pt idx="275">
                  <c:v>0.27979351451647799</c:v>
                </c:pt>
                <c:pt idx="276">
                  <c:v>0.28218078516835887</c:v>
                </c:pt>
                <c:pt idx="277">
                  <c:v>0.28364655729678112</c:v>
                </c:pt>
                <c:pt idx="278">
                  <c:v>0.28058165542151103</c:v>
                </c:pt>
                <c:pt idx="279">
                  <c:v>0.28304597394331033</c:v>
                </c:pt>
                <c:pt idx="280">
                  <c:v>0.28518340321691482</c:v>
                </c:pt>
                <c:pt idx="281">
                  <c:v>0.28680962968896778</c:v>
                </c:pt>
                <c:pt idx="282">
                  <c:v>0.28840196750247815</c:v>
                </c:pt>
                <c:pt idx="283">
                  <c:v>0.29035893572828514</c:v>
                </c:pt>
                <c:pt idx="284">
                  <c:v>0.29253878095319152</c:v>
                </c:pt>
                <c:pt idx="285">
                  <c:v>0.29490234316287756</c:v>
                </c:pt>
                <c:pt idx="286">
                  <c:v>0.29742498069347223</c:v>
                </c:pt>
                <c:pt idx="287">
                  <c:v>0.29942264603927132</c:v>
                </c:pt>
                <c:pt idx="288">
                  <c:v>0.2970649492650505</c:v>
                </c:pt>
                <c:pt idx="289">
                  <c:v>0.29966422706232343</c:v>
                </c:pt>
                <c:pt idx="290">
                  <c:v>0.30231931079309404</c:v>
                </c:pt>
                <c:pt idx="291">
                  <c:v>0.30449734916617727</c:v>
                </c:pt>
                <c:pt idx="292">
                  <c:v>0.30720996700036496</c:v>
                </c:pt>
                <c:pt idx="293">
                  <c:v>0.31043887618901822</c:v>
                </c:pt>
                <c:pt idx="294">
                  <c:v>0.31241598722446356</c:v>
                </c:pt>
                <c:pt idx="295">
                  <c:v>0.31557511051078946</c:v>
                </c:pt>
                <c:pt idx="296">
                  <c:v>0.31767609149294224</c:v>
                </c:pt>
                <c:pt idx="297">
                  <c:v>0.32040002061571005</c:v>
                </c:pt>
                <c:pt idx="298">
                  <c:v>0.31780793995811796</c:v>
                </c:pt>
                <c:pt idx="299">
                  <c:v>0.31995241623614701</c:v>
                </c:pt>
                <c:pt idx="300">
                  <c:v>0.32270658597785684</c:v>
                </c:pt>
                <c:pt idx="301">
                  <c:v>0.3244867901240871</c:v>
                </c:pt>
                <c:pt idx="302">
                  <c:v>0.3272379388814865</c:v>
                </c:pt>
                <c:pt idx="303">
                  <c:v>0.3299654330907954</c:v>
                </c:pt>
                <c:pt idx="304">
                  <c:v>0.33258824818429611</c:v>
                </c:pt>
                <c:pt idx="305">
                  <c:v>0.33604922700177736</c:v>
                </c:pt>
                <c:pt idx="306">
                  <c:v>0.33904355904160427</c:v>
                </c:pt>
                <c:pt idx="307">
                  <c:v>0.34262656496122429</c:v>
                </c:pt>
                <c:pt idx="308">
                  <c:v>0.34044167262416425</c:v>
                </c:pt>
                <c:pt idx="309">
                  <c:v>0.34377671753069611</c:v>
                </c:pt>
                <c:pt idx="310">
                  <c:v>0.34793498733183992</c:v>
                </c:pt>
                <c:pt idx="311">
                  <c:v>0.34996385988453432</c:v>
                </c:pt>
                <c:pt idx="312">
                  <c:v>0.35340300068767633</c:v>
                </c:pt>
                <c:pt idx="313">
                  <c:v>0.35683889743690644</c:v>
                </c:pt>
                <c:pt idx="314">
                  <c:v>0.36001313801540141</c:v>
                </c:pt>
                <c:pt idx="315">
                  <c:v>0.36269211236091148</c:v>
                </c:pt>
                <c:pt idx="316">
                  <c:v>0.36518357180661004</c:v>
                </c:pt>
                <c:pt idx="317">
                  <c:v>0.36892639885235873</c:v>
                </c:pt>
                <c:pt idx="318">
                  <c:v>0.36564567567394568</c:v>
                </c:pt>
                <c:pt idx="319">
                  <c:v>0.36815835429214672</c:v>
                </c:pt>
                <c:pt idx="320">
                  <c:v>0.37098522368225895</c:v>
                </c:pt>
                <c:pt idx="321">
                  <c:v>0.37356157205440138</c:v>
                </c:pt>
                <c:pt idx="322">
                  <c:v>0.37655969998874922</c:v>
                </c:pt>
                <c:pt idx="323">
                  <c:v>0.37881460371266212</c:v>
                </c:pt>
                <c:pt idx="324">
                  <c:v>0.38097800131671666</c:v>
                </c:pt>
                <c:pt idx="325">
                  <c:v>0.3848282247052045</c:v>
                </c:pt>
                <c:pt idx="326">
                  <c:v>0.38828655550112051</c:v>
                </c:pt>
                <c:pt idx="327">
                  <c:v>0.39157934583310683</c:v>
                </c:pt>
                <c:pt idx="328">
                  <c:v>0.3868393395323268</c:v>
                </c:pt>
                <c:pt idx="329">
                  <c:v>0.3900390851069912</c:v>
                </c:pt>
                <c:pt idx="330">
                  <c:v>0.3931176920468149</c:v>
                </c:pt>
                <c:pt idx="331">
                  <c:v>0.39605444896615299</c:v>
                </c:pt>
                <c:pt idx="332">
                  <c:v>0.3990629833969892</c:v>
                </c:pt>
                <c:pt idx="333">
                  <c:v>0.40039737578198004</c:v>
                </c:pt>
                <c:pt idx="334">
                  <c:v>0.4018403758955803</c:v>
                </c:pt>
                <c:pt idx="335">
                  <c:v>0.40356928267425107</c:v>
                </c:pt>
                <c:pt idx="336">
                  <c:v>0.40547672744339103</c:v>
                </c:pt>
                <c:pt idx="337">
                  <c:v>0.40728742685158931</c:v>
                </c:pt>
                <c:pt idx="338">
                  <c:v>0.40317655896018229</c:v>
                </c:pt>
                <c:pt idx="339">
                  <c:v>0.40417122608893657</c:v>
                </c:pt>
                <c:pt idx="340">
                  <c:v>0.40674345815698959</c:v>
                </c:pt>
                <c:pt idx="341">
                  <c:v>0.41038334541093113</c:v>
                </c:pt>
                <c:pt idx="342">
                  <c:v>0.41322138188661284</c:v>
                </c:pt>
                <c:pt idx="343">
                  <c:v>0.41715663462731989</c:v>
                </c:pt>
                <c:pt idx="344">
                  <c:v>0.41979037997065977</c:v>
                </c:pt>
                <c:pt idx="345">
                  <c:v>0.42414675555364006</c:v>
                </c:pt>
                <c:pt idx="346">
                  <c:v>0.42682153177871351</c:v>
                </c:pt>
                <c:pt idx="347">
                  <c:v>0.43056861113277484</c:v>
                </c:pt>
                <c:pt idx="348">
                  <c:v>0.42746552870427135</c:v>
                </c:pt>
                <c:pt idx="349">
                  <c:v>0.43032086334195591</c:v>
                </c:pt>
                <c:pt idx="350">
                  <c:v>0.43317419479903951</c:v>
                </c:pt>
                <c:pt idx="351">
                  <c:v>0.4353047905662088</c:v>
                </c:pt>
                <c:pt idx="352">
                  <c:v>0.43653613187528995</c:v>
                </c:pt>
                <c:pt idx="353">
                  <c:v>0.44073075796867212</c:v>
                </c:pt>
                <c:pt idx="354">
                  <c:v>0.44194189611147267</c:v>
                </c:pt>
                <c:pt idx="355">
                  <c:v>0.44507766043570007</c:v>
                </c:pt>
                <c:pt idx="356">
                  <c:v>0.44683034953278516</c:v>
                </c:pt>
                <c:pt idx="357">
                  <c:v>0.44982477659065817</c:v>
                </c:pt>
                <c:pt idx="358">
                  <c:v>0.4472923092725774</c:v>
                </c:pt>
                <c:pt idx="359">
                  <c:v>0.45023205418089307</c:v>
                </c:pt>
                <c:pt idx="360">
                  <c:v>0.45515526055435113</c:v>
                </c:pt>
                <c:pt idx="361">
                  <c:v>0.45949059592336627</c:v>
                </c:pt>
                <c:pt idx="362">
                  <c:v>0.46464268123756608</c:v>
                </c:pt>
                <c:pt idx="363">
                  <c:v>0.46881346825342551</c:v>
                </c:pt>
                <c:pt idx="364">
                  <c:v>0.47242771931218497</c:v>
                </c:pt>
                <c:pt idx="365">
                  <c:v>0.4773148765430833</c:v>
                </c:pt>
                <c:pt idx="366">
                  <c:v>0.48211780771573121</c:v>
                </c:pt>
                <c:pt idx="367">
                  <c:v>0.48413670755465976</c:v>
                </c:pt>
                <c:pt idx="368">
                  <c:v>0.48038796569979364</c:v>
                </c:pt>
                <c:pt idx="369">
                  <c:v>0.48288288290933118</c:v>
                </c:pt>
                <c:pt idx="370">
                  <c:v>0.48568675300388942</c:v>
                </c:pt>
                <c:pt idx="371">
                  <c:v>0.48826325685835759</c:v>
                </c:pt>
                <c:pt idx="372">
                  <c:v>0.48959430472846627</c:v>
                </c:pt>
                <c:pt idx="373">
                  <c:v>0.49279203699630098</c:v>
                </c:pt>
                <c:pt idx="374">
                  <c:v>0.49501808540269254</c:v>
                </c:pt>
                <c:pt idx="375">
                  <c:v>0.4980729071738485</c:v>
                </c:pt>
                <c:pt idx="376">
                  <c:v>0.50024500457021503</c:v>
                </c:pt>
                <c:pt idx="377">
                  <c:v>0.50281394351910702</c:v>
                </c:pt>
                <c:pt idx="378">
                  <c:v>0.50008416195732019</c:v>
                </c:pt>
                <c:pt idx="379">
                  <c:v>0.50376554351913172</c:v>
                </c:pt>
                <c:pt idx="380">
                  <c:v>0.50711880011468125</c:v>
                </c:pt>
                <c:pt idx="381">
                  <c:v>0.50989303921326012</c:v>
                </c:pt>
                <c:pt idx="382">
                  <c:v>0.51316255515835896</c:v>
                </c:pt>
                <c:pt idx="383">
                  <c:v>0.51922499516708587</c:v>
                </c:pt>
                <c:pt idx="384">
                  <c:v>0.52483756301061846</c:v>
                </c:pt>
                <c:pt idx="385">
                  <c:v>0.52715922997540188</c:v>
                </c:pt>
                <c:pt idx="386">
                  <c:v>0.53027228361950995</c:v>
                </c:pt>
                <c:pt idx="387">
                  <c:v>0.53572260077528389</c:v>
                </c:pt>
                <c:pt idx="388">
                  <c:v>0.5326996567303548</c:v>
                </c:pt>
                <c:pt idx="389">
                  <c:v>0.53585230794460159</c:v>
                </c:pt>
                <c:pt idx="390">
                  <c:v>0.53898245498276753</c:v>
                </c:pt>
                <c:pt idx="391">
                  <c:v>0.54274500141050197</c:v>
                </c:pt>
                <c:pt idx="392">
                  <c:v>0.54763392359965246</c:v>
                </c:pt>
                <c:pt idx="393">
                  <c:v>0.5511352967243488</c:v>
                </c:pt>
                <c:pt idx="394">
                  <c:v>0.55558065478076557</c:v>
                </c:pt>
                <c:pt idx="395">
                  <c:v>0.56105481776043342</c:v>
                </c:pt>
                <c:pt idx="396">
                  <c:v>0.56574096876164714</c:v>
                </c:pt>
                <c:pt idx="397">
                  <c:v>0.57103647126315049</c:v>
                </c:pt>
                <c:pt idx="398">
                  <c:v>0.56919144543857592</c:v>
                </c:pt>
                <c:pt idx="399">
                  <c:v>0.5754894239914724</c:v>
                </c:pt>
                <c:pt idx="400">
                  <c:v>0.58189509185089028</c:v>
                </c:pt>
                <c:pt idx="401">
                  <c:v>0.58833547688564203</c:v>
                </c:pt>
                <c:pt idx="402">
                  <c:v>0.59454927614312469</c:v>
                </c:pt>
                <c:pt idx="403">
                  <c:v>0.600462278616682</c:v>
                </c:pt>
                <c:pt idx="404">
                  <c:v>0.60780464060346417</c:v>
                </c:pt>
                <c:pt idx="405">
                  <c:v>0.61204881736646266</c:v>
                </c:pt>
                <c:pt idx="406">
                  <c:v>0.61671946938269384</c:v>
                </c:pt>
                <c:pt idx="407">
                  <c:v>0.62072461914254096</c:v>
                </c:pt>
                <c:pt idx="408">
                  <c:v>0.61751659368941414</c:v>
                </c:pt>
                <c:pt idx="409">
                  <c:v>0.62163296092353493</c:v>
                </c:pt>
                <c:pt idx="410">
                  <c:v>0.62489305747793067</c:v>
                </c:pt>
                <c:pt idx="411">
                  <c:v>0.63078958075423597</c:v>
                </c:pt>
                <c:pt idx="412">
                  <c:v>0.63602295139868692</c:v>
                </c:pt>
                <c:pt idx="413">
                  <c:v>0.64352653962294681</c:v>
                </c:pt>
                <c:pt idx="414">
                  <c:v>0.65318968315438686</c:v>
                </c:pt>
                <c:pt idx="415">
                  <c:v>0.661497188215734</c:v>
                </c:pt>
                <c:pt idx="416">
                  <c:v>0.66958042532717721</c:v>
                </c:pt>
                <c:pt idx="417">
                  <c:v>0.67935789450104955</c:v>
                </c:pt>
                <c:pt idx="418">
                  <c:v>0.6802493099550877</c:v>
                </c:pt>
                <c:pt idx="419">
                  <c:v>0.687487766261766</c:v>
                </c:pt>
                <c:pt idx="420">
                  <c:v>0.69295085378296284</c:v>
                </c:pt>
                <c:pt idx="421">
                  <c:v>0.69930990880043886</c:v>
                </c:pt>
                <c:pt idx="422">
                  <c:v>0.70746487773096611</c:v>
                </c:pt>
                <c:pt idx="423">
                  <c:v>0.71328708047675071</c:v>
                </c:pt>
                <c:pt idx="424">
                  <c:v>0.71870456411024475</c:v>
                </c:pt>
                <c:pt idx="425">
                  <c:v>0.72886746719931073</c:v>
                </c:pt>
                <c:pt idx="426">
                  <c:v>0.73887949022260013</c:v>
                </c:pt>
                <c:pt idx="427">
                  <c:v>0.75170731662866908</c:v>
                </c:pt>
                <c:pt idx="428">
                  <c:v>0.75658410649008423</c:v>
                </c:pt>
                <c:pt idx="429">
                  <c:v>0.76767409634589667</c:v>
                </c:pt>
                <c:pt idx="430">
                  <c:v>0.78528614579211498</c:v>
                </c:pt>
                <c:pt idx="431">
                  <c:v>0.80069283518475176</c:v>
                </c:pt>
                <c:pt idx="432">
                  <c:v>0.81529737880510667</c:v>
                </c:pt>
                <c:pt idx="433">
                  <c:v>0.83269742189401297</c:v>
                </c:pt>
                <c:pt idx="434">
                  <c:v>0.84394513522359849</c:v>
                </c:pt>
                <c:pt idx="435">
                  <c:v>0.85958602947979978</c:v>
                </c:pt>
                <c:pt idx="436">
                  <c:v>0.86712411311466153</c:v>
                </c:pt>
                <c:pt idx="437">
                  <c:v>0.87753300965096237</c:v>
                </c:pt>
                <c:pt idx="438">
                  <c:v>0.87489714242919503</c:v>
                </c:pt>
                <c:pt idx="439">
                  <c:v>0.87892382128595026</c:v>
                </c:pt>
                <c:pt idx="440">
                  <c:v>0.88332924613254915</c:v>
                </c:pt>
                <c:pt idx="441">
                  <c:v>0.88921975872668602</c:v>
                </c:pt>
                <c:pt idx="442">
                  <c:v>0.90208120689854632</c:v>
                </c:pt>
                <c:pt idx="443">
                  <c:v>0.90750879762217351</c:v>
                </c:pt>
                <c:pt idx="444">
                  <c:v>0.91509183344276224</c:v>
                </c:pt>
                <c:pt idx="445">
                  <c:v>0.92185298313714348</c:v>
                </c:pt>
                <c:pt idx="446">
                  <c:v>0.93203145853130642</c:v>
                </c:pt>
                <c:pt idx="447">
                  <c:v>0.94456817752285982</c:v>
                </c:pt>
                <c:pt idx="448">
                  <c:v>0.94113160272023633</c:v>
                </c:pt>
                <c:pt idx="449">
                  <c:v>0.95058258630107206</c:v>
                </c:pt>
                <c:pt idx="450">
                  <c:v>0.95830431813275363</c:v>
                </c:pt>
                <c:pt idx="451">
                  <c:v>0.97031005119263281</c:v>
                </c:pt>
                <c:pt idx="452">
                  <c:v>0.98174506272778284</c:v>
                </c:pt>
                <c:pt idx="453">
                  <c:v>0.98948356172478524</c:v>
                </c:pt>
                <c:pt idx="454">
                  <c:v>0.99972985992256236</c:v>
                </c:pt>
                <c:pt idx="455">
                  <c:v>1.0106365062302398</c:v>
                </c:pt>
                <c:pt idx="456">
                  <c:v>1.0289317809427179</c:v>
                </c:pt>
                <c:pt idx="457">
                  <c:v>1.0507122905039292</c:v>
                </c:pt>
                <c:pt idx="458">
                  <c:v>1.0559216200458319</c:v>
                </c:pt>
                <c:pt idx="459">
                  <c:v>1.075887531280457</c:v>
                </c:pt>
                <c:pt idx="460">
                  <c:v>1.0913550104945784</c:v>
                </c:pt>
                <c:pt idx="461">
                  <c:v>1.1144747925316238</c:v>
                </c:pt>
                <c:pt idx="462">
                  <c:v>1.1317265601964783</c:v>
                </c:pt>
                <c:pt idx="463">
                  <c:v>1.1381239256442099</c:v>
                </c:pt>
                <c:pt idx="464">
                  <c:v>1.1500103061087308</c:v>
                </c:pt>
                <c:pt idx="465">
                  <c:v>1.1631639950219863</c:v>
                </c:pt>
                <c:pt idx="466">
                  <c:v>1.1803880412593708</c:v>
                </c:pt>
                <c:pt idx="467">
                  <c:v>1.181353125307735</c:v>
                </c:pt>
                <c:pt idx="468">
                  <c:v>1.1700520083628512</c:v>
                </c:pt>
                <c:pt idx="469">
                  <c:v>1.1767532516687582</c:v>
                </c:pt>
                <c:pt idx="470">
                  <c:v>1.179004816183969</c:v>
                </c:pt>
                <c:pt idx="471">
                  <c:v>1.1802034384933227</c:v>
                </c:pt>
                <c:pt idx="472">
                  <c:v>1.1714137504735789</c:v>
                </c:pt>
                <c:pt idx="473">
                  <c:v>1.1773430218605705</c:v>
                </c:pt>
                <c:pt idx="474">
                  <c:v>1.1773636406508716</c:v>
                </c:pt>
                <c:pt idx="475">
                  <c:v>1.1731995832455309</c:v>
                </c:pt>
                <c:pt idx="476">
                  <c:v>1.1707369631152231</c:v>
                </c:pt>
                <c:pt idx="477">
                  <c:v>1.1668621657743268</c:v>
                </c:pt>
                <c:pt idx="478">
                  <c:v>1.1610819017640874</c:v>
                </c:pt>
                <c:pt idx="479">
                  <c:v>1.1600347208443575</c:v>
                </c:pt>
                <c:pt idx="480">
                  <c:v>1.164433723032759</c:v>
                </c:pt>
                <c:pt idx="481">
                  <c:v>1.1792331044063418</c:v>
                </c:pt>
                <c:pt idx="482">
                  <c:v>1.1961211934267313</c:v>
                </c:pt>
                <c:pt idx="483">
                  <c:v>1.2125257901535893</c:v>
                </c:pt>
                <c:pt idx="484">
                  <c:v>1.2302554546375144</c:v>
                </c:pt>
                <c:pt idx="485">
                  <c:v>1.2468586783478399</c:v>
                </c:pt>
                <c:pt idx="486">
                  <c:v>1.2678400985896483</c:v>
                </c:pt>
                <c:pt idx="487">
                  <c:v>1.2820249698819317</c:v>
                </c:pt>
                <c:pt idx="488">
                  <c:v>1.2727690045712516</c:v>
                </c:pt>
                <c:pt idx="489">
                  <c:v>1.2825349287221668</c:v>
                </c:pt>
                <c:pt idx="490">
                  <c:v>1.2858835417881187</c:v>
                </c:pt>
                <c:pt idx="491">
                  <c:v>1.3054412822201207</c:v>
                </c:pt>
                <c:pt idx="492">
                  <c:v>1.3150397276841452</c:v>
                </c:pt>
                <c:pt idx="493">
                  <c:v>1.3148431868917443</c:v>
                </c:pt>
                <c:pt idx="494">
                  <c:v>1.3216788608806924</c:v>
                </c:pt>
                <c:pt idx="495">
                  <c:v>1.321386123256677</c:v>
                </c:pt>
                <c:pt idx="496">
                  <c:v>1.3363133307677744</c:v>
                </c:pt>
                <c:pt idx="497">
                  <c:v>1.3418490178931344</c:v>
                </c:pt>
                <c:pt idx="498">
                  <c:v>1.3371993176852601</c:v>
                </c:pt>
                <c:pt idx="499">
                  <c:v>1.3539728840943726</c:v>
                </c:pt>
                <c:pt idx="500">
                  <c:v>1.3687274122671189</c:v>
                </c:pt>
                <c:pt idx="501">
                  <c:v>1.3956783673083306</c:v>
                </c:pt>
                <c:pt idx="502">
                  <c:v>1.4121991068208297</c:v>
                </c:pt>
                <c:pt idx="503">
                  <c:v>1.4382564901331358</c:v>
                </c:pt>
                <c:pt idx="504">
                  <c:v>1.4608387690092972</c:v>
                </c:pt>
                <c:pt idx="505">
                  <c:v>1.4862305853445485</c:v>
                </c:pt>
                <c:pt idx="506">
                  <c:v>1.5188956271356713</c:v>
                </c:pt>
                <c:pt idx="507">
                  <c:v>1.5420098112758118</c:v>
                </c:pt>
                <c:pt idx="508">
                  <c:v>1.5376892997424172</c:v>
                </c:pt>
                <c:pt idx="509">
                  <c:v>1.5363252265836798</c:v>
                </c:pt>
                <c:pt idx="510">
                  <c:v>1.54622225791725</c:v>
                </c:pt>
                <c:pt idx="511">
                  <c:v>1.5523490787688221</c:v>
                </c:pt>
                <c:pt idx="512">
                  <c:v>1.5460950003517784</c:v>
                </c:pt>
                <c:pt idx="513">
                  <c:v>1.5360066403531287</c:v>
                </c:pt>
                <c:pt idx="514">
                  <c:v>1.5122333636907941</c:v>
                </c:pt>
                <c:pt idx="515">
                  <c:v>1.5065715626220377</c:v>
                </c:pt>
                <c:pt idx="516">
                  <c:v>1.5004199134175884</c:v>
                </c:pt>
                <c:pt idx="517">
                  <c:v>1.4869305451119612</c:v>
                </c:pt>
                <c:pt idx="518">
                  <c:v>1.4652224861441694</c:v>
                </c:pt>
                <c:pt idx="519">
                  <c:v>1.4539817281598326</c:v>
                </c:pt>
                <c:pt idx="520">
                  <c:v>1.4469089828157762</c:v>
                </c:pt>
                <c:pt idx="521">
                  <c:v>1.4331697162064081</c:v>
                </c:pt>
                <c:pt idx="522">
                  <c:v>1.4147745087884696</c:v>
                </c:pt>
                <c:pt idx="523">
                  <c:v>1.4013608863627054</c:v>
                </c:pt>
                <c:pt idx="524">
                  <c:v>1.3743086676288079</c:v>
                </c:pt>
                <c:pt idx="525">
                  <c:v>1.3520834809326281</c:v>
                </c:pt>
                <c:pt idx="526">
                  <c:v>1.3279880488375808</c:v>
                </c:pt>
                <c:pt idx="527">
                  <c:v>1.3050257367543137</c:v>
                </c:pt>
                <c:pt idx="528">
                  <c:v>1.2768408730900453</c:v>
                </c:pt>
                <c:pt idx="529">
                  <c:v>1.2543179629657151</c:v>
                </c:pt>
                <c:pt idx="530">
                  <c:v>1.2429278806729203</c:v>
                </c:pt>
                <c:pt idx="531">
                  <c:v>1.2370524084771732</c:v>
                </c:pt>
                <c:pt idx="532">
                  <c:v>1.2253562486672711</c:v>
                </c:pt>
                <c:pt idx="533">
                  <c:v>1.2157557580534206</c:v>
                </c:pt>
                <c:pt idx="534">
                  <c:v>1.2007650909910161</c:v>
                </c:pt>
                <c:pt idx="535">
                  <c:v>1.2030419019228393</c:v>
                </c:pt>
                <c:pt idx="536">
                  <c:v>1.2014212941935127</c:v>
                </c:pt>
                <c:pt idx="537">
                  <c:v>1.2020776392907278</c:v>
                </c:pt>
                <c:pt idx="538">
                  <c:v>1.1922883246716462</c:v>
                </c:pt>
                <c:pt idx="539">
                  <c:v>1.201265530034147</c:v>
                </c:pt>
                <c:pt idx="540">
                  <c:v>1.2095422524834194</c:v>
                </c:pt>
                <c:pt idx="541">
                  <c:v>1.2172860578858273</c:v>
                </c:pt>
                <c:pt idx="542">
                  <c:v>1.218396708391521</c:v>
                </c:pt>
                <c:pt idx="543">
                  <c:v>1.2231348748119055</c:v>
                </c:pt>
                <c:pt idx="544">
                  <c:v>1.2334624067989353</c:v>
                </c:pt>
                <c:pt idx="545">
                  <c:v>1.2370856422201848</c:v>
                </c:pt>
                <c:pt idx="546">
                  <c:v>1.2450296985827072</c:v>
                </c:pt>
                <c:pt idx="547">
                  <c:v>1.2434258311119331</c:v>
                </c:pt>
                <c:pt idx="548">
                  <c:v>1.2347729976250699</c:v>
                </c:pt>
                <c:pt idx="549">
                  <c:v>1.230680890059636</c:v>
                </c:pt>
                <c:pt idx="550">
                  <c:v>1.2323156643432844</c:v>
                </c:pt>
                <c:pt idx="551">
                  <c:v>1.233393671647846</c:v>
                </c:pt>
                <c:pt idx="552">
                  <c:v>1.2315898378317869</c:v>
                </c:pt>
                <c:pt idx="553">
                  <c:v>1.2318331095997044</c:v>
                </c:pt>
                <c:pt idx="554">
                  <c:v>1.2334494626429724</c:v>
                </c:pt>
                <c:pt idx="555">
                  <c:v>1.2368098614720253</c:v>
                </c:pt>
                <c:pt idx="556">
                  <c:v>1.2370373404277739</c:v>
                </c:pt>
                <c:pt idx="557">
                  <c:v>1.2336516828322657</c:v>
                </c:pt>
                <c:pt idx="558">
                  <c:v>1.2189312137562771</c:v>
                </c:pt>
                <c:pt idx="559">
                  <c:v>1.2187276606907047</c:v>
                </c:pt>
                <c:pt idx="560">
                  <c:v>1.2206298467023848</c:v>
                </c:pt>
                <c:pt idx="561">
                  <c:v>1.2183754040173715</c:v>
                </c:pt>
                <c:pt idx="562">
                  <c:v>1.2200900702284319</c:v>
                </c:pt>
                <c:pt idx="563">
                  <c:v>1.2197026102507311</c:v>
                </c:pt>
                <c:pt idx="564">
                  <c:v>1.2248545000791218</c:v>
                </c:pt>
                <c:pt idx="565">
                  <c:v>1.2377413215177544</c:v>
                </c:pt>
                <c:pt idx="566">
                  <c:v>1.2406469325050209</c:v>
                </c:pt>
                <c:pt idx="567">
                  <c:v>1.2522290621924295</c:v>
                </c:pt>
                <c:pt idx="568">
                  <c:v>1.2457073509697438</c:v>
                </c:pt>
                <c:pt idx="569">
                  <c:v>1.2566468552480552</c:v>
                </c:pt>
                <c:pt idx="570">
                  <c:v>1.2686671230708277</c:v>
                </c:pt>
                <c:pt idx="571">
                  <c:v>1.2716411675380195</c:v>
                </c:pt>
                <c:pt idx="572">
                  <c:v>1.2782255922032584</c:v>
                </c:pt>
                <c:pt idx="573">
                  <c:v>1.2860206215397056</c:v>
                </c:pt>
                <c:pt idx="574">
                  <c:v>1.300577890247278</c:v>
                </c:pt>
                <c:pt idx="575">
                  <c:v>1.310238439295329</c:v>
                </c:pt>
                <c:pt idx="576">
                  <c:v>1.3192162893958141</c:v>
                </c:pt>
                <c:pt idx="577">
                  <c:v>1.339132486111059</c:v>
                </c:pt>
                <c:pt idx="578">
                  <c:v>1.3667817483787728</c:v>
                </c:pt>
                <c:pt idx="579">
                  <c:v>1.4013520592466597</c:v>
                </c:pt>
                <c:pt idx="580">
                  <c:v>1.4458430765778314</c:v>
                </c:pt>
                <c:pt idx="581">
                  <c:v>1.4957918893541979</c:v>
                </c:pt>
                <c:pt idx="582">
                  <c:v>1.5609914695174196</c:v>
                </c:pt>
                <c:pt idx="583">
                  <c:v>1.6322271346096364</c:v>
                </c:pt>
                <c:pt idx="584">
                  <c:v>1.6881782231494606</c:v>
                </c:pt>
                <c:pt idx="585">
                  <c:v>1.7496466020238257</c:v>
                </c:pt>
                <c:pt idx="586">
                  <c:v>1.7993936423448109</c:v>
                </c:pt>
                <c:pt idx="587">
                  <c:v>1.8436035823586241</c:v>
                </c:pt>
                <c:pt idx="588">
                  <c:v>1.8685013937692416</c:v>
                </c:pt>
                <c:pt idx="589">
                  <c:v>1.8938932393064318</c:v>
                </c:pt>
                <c:pt idx="590">
                  <c:v>1.909794827375376</c:v>
                </c:pt>
                <c:pt idx="591">
                  <c:v>1.9178678050086981</c:v>
                </c:pt>
                <c:pt idx="592">
                  <c:v>1.9182594595685258</c:v>
                </c:pt>
                <c:pt idx="593">
                  <c:v>1.9391814123342781</c:v>
                </c:pt>
                <c:pt idx="594">
                  <c:v>1.9518688343663138</c:v>
                </c:pt>
                <c:pt idx="595">
                  <c:v>1.9478643375150519</c:v>
                </c:pt>
                <c:pt idx="596">
                  <c:v>1.9530445112525325</c:v>
                </c:pt>
                <c:pt idx="597">
                  <c:v>1.9769203755660993</c:v>
                </c:pt>
                <c:pt idx="598">
                  <c:v>1.9856104535782741</c:v>
                </c:pt>
                <c:pt idx="599">
                  <c:v>2.000508453316407</c:v>
                </c:pt>
                <c:pt idx="600">
                  <c:v>2.0096129024552742</c:v>
                </c:pt>
                <c:pt idx="601">
                  <c:v>2.037783181394508</c:v>
                </c:pt>
                <c:pt idx="602">
                  <c:v>2.0903985266617315</c:v>
                </c:pt>
                <c:pt idx="603">
                  <c:v>2.1464463550332051</c:v>
                </c:pt>
                <c:pt idx="604">
                  <c:v>2.1992444546012342</c:v>
                </c:pt>
                <c:pt idx="605">
                  <c:v>2.2462831665687322</c:v>
                </c:pt>
                <c:pt idx="606">
                  <c:v>2.3454528617908101</c:v>
                </c:pt>
                <c:pt idx="607">
                  <c:v>2.444550776018052</c:v>
                </c:pt>
                <c:pt idx="608">
                  <c:v>2.4566559196792901</c:v>
                </c:pt>
                <c:pt idx="609">
                  <c:v>2.474745827500112</c:v>
                </c:pt>
                <c:pt idx="610">
                  <c:v>2.4849486551706113</c:v>
                </c:pt>
                <c:pt idx="611">
                  <c:v>2.4718737829514406</c:v>
                </c:pt>
                <c:pt idx="612">
                  <c:v>2.4065863735907684</c:v>
                </c:pt>
                <c:pt idx="613">
                  <c:v>2.3357793616157534</c:v>
                </c:pt>
                <c:pt idx="614">
                  <c:v>2.3150492322865706</c:v>
                </c:pt>
                <c:pt idx="615">
                  <c:v>2.2973256250916538</c:v>
                </c:pt>
                <c:pt idx="616">
                  <c:v>2.253603000492872</c:v>
                </c:pt>
                <c:pt idx="617">
                  <c:v>2.2021449754892326</c:v>
                </c:pt>
                <c:pt idx="618">
                  <c:v>2.1525171398434821</c:v>
                </c:pt>
                <c:pt idx="619">
                  <c:v>2.1477640222258003</c:v>
                </c:pt>
                <c:pt idx="620">
                  <c:v>2.1609586561663714</c:v>
                </c:pt>
                <c:pt idx="621">
                  <c:v>2.1741084251294684</c:v>
                </c:pt>
                <c:pt idx="622">
                  <c:v>2.2047536180543212</c:v>
                </c:pt>
                <c:pt idx="623">
                  <c:v>2.2363641156807437</c:v>
                </c:pt>
                <c:pt idx="624">
                  <c:v>2.2533767302349932</c:v>
                </c:pt>
                <c:pt idx="625">
                  <c:v>2.2568509166430628</c:v>
                </c:pt>
                <c:pt idx="626">
                  <c:v>2.2565814698014686</c:v>
                </c:pt>
                <c:pt idx="627">
                  <c:v>2.2842816107372252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(A40)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Лист1!$R$3:$R$630</c:f>
              <c:numCache>
                <c:formatCode>General</c:formatCode>
                <c:ptCount val="628"/>
                <c:pt idx="0">
                  <c:v>2.2631400350000002</c:v>
                </c:pt>
                <c:pt idx="1">
                  <c:v>1.6110238349999999</c:v>
                </c:pt>
                <c:pt idx="2">
                  <c:v>1.33731913</c:v>
                </c:pt>
                <c:pt idx="3">
                  <c:v>1.1957263</c:v>
                </c:pt>
                <c:pt idx="4">
                  <c:v>1.0946056399999999</c:v>
                </c:pt>
                <c:pt idx="5">
                  <c:v>1.089859841</c:v>
                </c:pt>
                <c:pt idx="6">
                  <c:v>1.019827093</c:v>
                </c:pt>
                <c:pt idx="7">
                  <c:v>1.02650401</c:v>
                </c:pt>
                <c:pt idx="8">
                  <c:v>0.77743294799999996</c:v>
                </c:pt>
                <c:pt idx="9">
                  <c:v>0.76843019400000001</c:v>
                </c:pt>
                <c:pt idx="10">
                  <c:v>0.77197494899999997</c:v>
                </c:pt>
                <c:pt idx="11">
                  <c:v>0.76383938200000001</c:v>
                </c:pt>
                <c:pt idx="12">
                  <c:v>0.78880290500000005</c:v>
                </c:pt>
                <c:pt idx="13">
                  <c:v>0.81721848200000002</c:v>
                </c:pt>
                <c:pt idx="14">
                  <c:v>0.78687597899999995</c:v>
                </c:pt>
                <c:pt idx="15">
                  <c:v>0.78650060300000002</c:v>
                </c:pt>
                <c:pt idx="16">
                  <c:v>0.79594848500000004</c:v>
                </c:pt>
                <c:pt idx="17">
                  <c:v>0.78684609000000005</c:v>
                </c:pt>
                <c:pt idx="18">
                  <c:v>0.66469226100000001</c:v>
                </c:pt>
                <c:pt idx="19">
                  <c:v>0.63321479999999997</c:v>
                </c:pt>
                <c:pt idx="20">
                  <c:v>0.636958319</c:v>
                </c:pt>
                <c:pt idx="21">
                  <c:v>0.64160838799999997</c:v>
                </c:pt>
                <c:pt idx="22">
                  <c:v>0.64148377199999995</c:v>
                </c:pt>
                <c:pt idx="23">
                  <c:v>0.65440923200000001</c:v>
                </c:pt>
                <c:pt idx="24">
                  <c:v>0.65025355699999998</c:v>
                </c:pt>
                <c:pt idx="25">
                  <c:v>0.66931993000000001</c:v>
                </c:pt>
                <c:pt idx="26">
                  <c:v>0.68881454799999997</c:v>
                </c:pt>
                <c:pt idx="27">
                  <c:v>0.691606041</c:v>
                </c:pt>
                <c:pt idx="28">
                  <c:v>0.61714928499999999</c:v>
                </c:pt>
                <c:pt idx="29">
                  <c:v>0.60472867100000005</c:v>
                </c:pt>
                <c:pt idx="30">
                  <c:v>0.59738242799999997</c:v>
                </c:pt>
                <c:pt idx="31">
                  <c:v>0.58800128100000004</c:v>
                </c:pt>
                <c:pt idx="32">
                  <c:v>0.57319125199999998</c:v>
                </c:pt>
                <c:pt idx="33">
                  <c:v>0.55114506799999996</c:v>
                </c:pt>
                <c:pt idx="34">
                  <c:v>0.53446518399999998</c:v>
                </c:pt>
                <c:pt idx="35">
                  <c:v>0.52963614699999995</c:v>
                </c:pt>
                <c:pt idx="36">
                  <c:v>0.51634164999999999</c:v>
                </c:pt>
                <c:pt idx="37">
                  <c:v>0.50701965400000004</c:v>
                </c:pt>
                <c:pt idx="38">
                  <c:v>0.44660498399999998</c:v>
                </c:pt>
                <c:pt idx="39">
                  <c:v>0.439983544</c:v>
                </c:pt>
                <c:pt idx="40">
                  <c:v>0.43585307699999998</c:v>
                </c:pt>
                <c:pt idx="41">
                  <c:v>0.42101767400000001</c:v>
                </c:pt>
                <c:pt idx="42">
                  <c:v>0.413892117</c:v>
                </c:pt>
                <c:pt idx="43">
                  <c:v>0.40224497100000001</c:v>
                </c:pt>
                <c:pt idx="44">
                  <c:v>0.38574533900000002</c:v>
                </c:pt>
                <c:pt idx="45">
                  <c:v>0.372438467</c:v>
                </c:pt>
                <c:pt idx="46">
                  <c:v>0.35438651599999998</c:v>
                </c:pt>
                <c:pt idx="47">
                  <c:v>0.33808578299999997</c:v>
                </c:pt>
                <c:pt idx="48">
                  <c:v>0.29409307099999998</c:v>
                </c:pt>
                <c:pt idx="49">
                  <c:v>0.27877014</c:v>
                </c:pt>
                <c:pt idx="50">
                  <c:v>0.26642922499999999</c:v>
                </c:pt>
                <c:pt idx="51">
                  <c:v>0.25329089599999999</c:v>
                </c:pt>
                <c:pt idx="52">
                  <c:v>0.240755779</c:v>
                </c:pt>
                <c:pt idx="53">
                  <c:v>0.230010246</c:v>
                </c:pt>
                <c:pt idx="54">
                  <c:v>0.21817156800000001</c:v>
                </c:pt>
                <c:pt idx="55">
                  <c:v>0.207898265</c:v>
                </c:pt>
                <c:pt idx="56">
                  <c:v>0.19722216400000001</c:v>
                </c:pt>
                <c:pt idx="57">
                  <c:v>0.187165411</c:v>
                </c:pt>
                <c:pt idx="58">
                  <c:v>0.16638792999999999</c:v>
                </c:pt>
                <c:pt idx="59">
                  <c:v>0.158110009</c:v>
                </c:pt>
                <c:pt idx="60">
                  <c:v>0.14958270500000001</c:v>
                </c:pt>
                <c:pt idx="61">
                  <c:v>0.141594633</c:v>
                </c:pt>
                <c:pt idx="62">
                  <c:v>0.13452762600000001</c:v>
                </c:pt>
                <c:pt idx="63">
                  <c:v>0.12842637300000001</c:v>
                </c:pt>
                <c:pt idx="64">
                  <c:v>0.122466694</c:v>
                </c:pt>
                <c:pt idx="65">
                  <c:v>0.11690924900000001</c:v>
                </c:pt>
                <c:pt idx="66">
                  <c:v>0.11229430999999999</c:v>
                </c:pt>
                <c:pt idx="67">
                  <c:v>0.108228596</c:v>
                </c:pt>
                <c:pt idx="68">
                  <c:v>9.8654679999999995E-2</c:v>
                </c:pt>
                <c:pt idx="69">
                  <c:v>9.5547120999999999E-2</c:v>
                </c:pt>
                <c:pt idx="70">
                  <c:v>9.2904780000000006E-2</c:v>
                </c:pt>
                <c:pt idx="71">
                  <c:v>9.0643856999999994E-2</c:v>
                </c:pt>
                <c:pt idx="72">
                  <c:v>8.8593599999999995E-2</c:v>
                </c:pt>
                <c:pt idx="73">
                  <c:v>8.6670029999999995E-2</c:v>
                </c:pt>
                <c:pt idx="74">
                  <c:v>8.4686124000000002E-2</c:v>
                </c:pt>
                <c:pt idx="75">
                  <c:v>8.2916205000000007E-2</c:v>
                </c:pt>
                <c:pt idx="76">
                  <c:v>8.1425551999999998E-2</c:v>
                </c:pt>
                <c:pt idx="77">
                  <c:v>7.9969496000000001E-2</c:v>
                </c:pt>
                <c:pt idx="78">
                  <c:v>7.4329471999999994E-2</c:v>
                </c:pt>
                <c:pt idx="79">
                  <c:v>7.3230484999999998E-2</c:v>
                </c:pt>
                <c:pt idx="80">
                  <c:v>7.2326026000000002E-2</c:v>
                </c:pt>
                <c:pt idx="81">
                  <c:v>7.1334871999999994E-2</c:v>
                </c:pt>
                <c:pt idx="82">
                  <c:v>7.0374814999999993E-2</c:v>
                </c:pt>
                <c:pt idx="83">
                  <c:v>6.9687835000000004E-2</c:v>
                </c:pt>
                <c:pt idx="84">
                  <c:v>6.9102512000000005E-2</c:v>
                </c:pt>
                <c:pt idx="85">
                  <c:v>6.8456654000000006E-2</c:v>
                </c:pt>
                <c:pt idx="86">
                  <c:v>6.7846682000000005E-2</c:v>
                </c:pt>
                <c:pt idx="87">
                  <c:v>6.7417245000000001E-2</c:v>
                </c:pt>
                <c:pt idx="88">
                  <c:v>6.4103305999999999E-2</c:v>
                </c:pt>
                <c:pt idx="89">
                  <c:v>6.3775822999999995E-2</c:v>
                </c:pt>
                <c:pt idx="90">
                  <c:v>6.3622208999999999E-2</c:v>
                </c:pt>
                <c:pt idx="91">
                  <c:v>6.3546693000000001E-2</c:v>
                </c:pt>
                <c:pt idx="92">
                  <c:v>6.3804533999999996E-2</c:v>
                </c:pt>
                <c:pt idx="93">
                  <c:v>6.4174642000000004E-2</c:v>
                </c:pt>
                <c:pt idx="94">
                  <c:v>6.4649918000000001E-2</c:v>
                </c:pt>
                <c:pt idx="95">
                  <c:v>6.5309671E-2</c:v>
                </c:pt>
                <c:pt idx="96">
                  <c:v>6.5866613000000004E-2</c:v>
                </c:pt>
                <c:pt idx="97">
                  <c:v>6.6804327999999996E-2</c:v>
                </c:pt>
                <c:pt idx="98">
                  <c:v>6.4851414999999996E-2</c:v>
                </c:pt>
                <c:pt idx="99">
                  <c:v>6.5707705000000005E-2</c:v>
                </c:pt>
                <c:pt idx="100">
                  <c:v>6.6489837999999996E-2</c:v>
                </c:pt>
                <c:pt idx="101">
                  <c:v>6.7149051000000001E-2</c:v>
                </c:pt>
                <c:pt idx="102">
                  <c:v>6.7984221999999997E-2</c:v>
                </c:pt>
                <c:pt idx="103">
                  <c:v>6.8818852E-2</c:v>
                </c:pt>
                <c:pt idx="104">
                  <c:v>6.9309113000000006E-2</c:v>
                </c:pt>
                <c:pt idx="105">
                  <c:v>6.9854007999999995E-2</c:v>
                </c:pt>
                <c:pt idx="106">
                  <c:v>7.0531264999999996E-2</c:v>
                </c:pt>
                <c:pt idx="107">
                  <c:v>7.1236589000000003E-2</c:v>
                </c:pt>
                <c:pt idx="108">
                  <c:v>6.9136892000000005E-2</c:v>
                </c:pt>
                <c:pt idx="109">
                  <c:v>6.9963972999999999E-2</c:v>
                </c:pt>
                <c:pt idx="110">
                  <c:v>7.0757600000000004E-2</c:v>
                </c:pt>
                <c:pt idx="111">
                  <c:v>7.1710311999999998E-2</c:v>
                </c:pt>
                <c:pt idx="112">
                  <c:v>7.2796799999999995E-2</c:v>
                </c:pt>
                <c:pt idx="113">
                  <c:v>7.3953208000000006E-2</c:v>
                </c:pt>
                <c:pt idx="114">
                  <c:v>7.5151130999999996E-2</c:v>
                </c:pt>
                <c:pt idx="115">
                  <c:v>7.6280861000000005E-2</c:v>
                </c:pt>
                <c:pt idx="116">
                  <c:v>7.7494013E-2</c:v>
                </c:pt>
                <c:pt idx="117">
                  <c:v>7.8782763000000006E-2</c:v>
                </c:pt>
                <c:pt idx="118">
                  <c:v>7.7075296000000001E-2</c:v>
                </c:pt>
                <c:pt idx="119">
                  <c:v>7.8161046999999997E-2</c:v>
                </c:pt>
                <c:pt idx="120">
                  <c:v>7.9531306999999996E-2</c:v>
                </c:pt>
                <c:pt idx="121">
                  <c:v>8.0610000000000001E-2</c:v>
                </c:pt>
                <c:pt idx="122">
                  <c:v>8.1871501999999999E-2</c:v>
                </c:pt>
                <c:pt idx="123">
                  <c:v>8.3249765000000003E-2</c:v>
                </c:pt>
                <c:pt idx="124">
                  <c:v>8.4635266000000001E-2</c:v>
                </c:pt>
                <c:pt idx="125">
                  <c:v>8.6092714000000001E-2</c:v>
                </c:pt>
                <c:pt idx="126">
                  <c:v>8.7600531999999995E-2</c:v>
                </c:pt>
                <c:pt idx="127">
                  <c:v>8.9274304999999998E-2</c:v>
                </c:pt>
                <c:pt idx="128">
                  <c:v>8.7860347000000005E-2</c:v>
                </c:pt>
                <c:pt idx="129">
                  <c:v>8.9767640999999995E-2</c:v>
                </c:pt>
                <c:pt idx="130">
                  <c:v>9.1725408999999994E-2</c:v>
                </c:pt>
                <c:pt idx="131">
                  <c:v>9.3815691000000007E-2</c:v>
                </c:pt>
                <c:pt idx="132">
                  <c:v>9.5859004999999997E-2</c:v>
                </c:pt>
                <c:pt idx="133">
                  <c:v>9.8022773999999993E-2</c:v>
                </c:pt>
                <c:pt idx="134">
                  <c:v>0.100210624</c:v>
                </c:pt>
                <c:pt idx="135">
                  <c:v>0.10221073999999999</c:v>
                </c:pt>
                <c:pt idx="136">
                  <c:v>0.104196182</c:v>
                </c:pt>
                <c:pt idx="137">
                  <c:v>0.106042258</c:v>
                </c:pt>
                <c:pt idx="138">
                  <c:v>0.10423212900000001</c:v>
                </c:pt>
                <c:pt idx="139">
                  <c:v>0.105874048</c:v>
                </c:pt>
                <c:pt idx="140">
                  <c:v>0.107257112</c:v>
                </c:pt>
                <c:pt idx="141">
                  <c:v>0.10855379900000001</c:v>
                </c:pt>
                <c:pt idx="142">
                  <c:v>0.10954585999999999</c:v>
                </c:pt>
                <c:pt idx="143">
                  <c:v>0.11087116399999999</c:v>
                </c:pt>
                <c:pt idx="144">
                  <c:v>0.11211676900000001</c:v>
                </c:pt>
                <c:pt idx="145">
                  <c:v>0.113198269</c:v>
                </c:pt>
                <c:pt idx="146">
                  <c:v>0.11421545700000001</c:v>
                </c:pt>
                <c:pt idx="147">
                  <c:v>0.115452257</c:v>
                </c:pt>
                <c:pt idx="148">
                  <c:v>0.113238348</c:v>
                </c:pt>
                <c:pt idx="149">
                  <c:v>0.114627411</c:v>
                </c:pt>
                <c:pt idx="150">
                  <c:v>0.115956762</c:v>
                </c:pt>
                <c:pt idx="151">
                  <c:v>0.117686781</c:v>
                </c:pt>
                <c:pt idx="152">
                  <c:v>0.11928727</c:v>
                </c:pt>
                <c:pt idx="153">
                  <c:v>0.121110621</c:v>
                </c:pt>
                <c:pt idx="154">
                  <c:v>0.122895964</c:v>
                </c:pt>
                <c:pt idx="155">
                  <c:v>0.124605488</c:v>
                </c:pt>
                <c:pt idx="156">
                  <c:v>0.126182454</c:v>
                </c:pt>
                <c:pt idx="157">
                  <c:v>0.12777977200000001</c:v>
                </c:pt>
                <c:pt idx="158">
                  <c:v>0.125374245</c:v>
                </c:pt>
                <c:pt idx="159">
                  <c:v>0.126518994</c:v>
                </c:pt>
                <c:pt idx="160">
                  <c:v>0.12772504400000001</c:v>
                </c:pt>
                <c:pt idx="161">
                  <c:v>0.12854107200000001</c:v>
                </c:pt>
                <c:pt idx="162">
                  <c:v>0.12950815199999999</c:v>
                </c:pt>
                <c:pt idx="163">
                  <c:v>0.13043849399999999</c:v>
                </c:pt>
                <c:pt idx="164">
                  <c:v>0.13129948999999999</c:v>
                </c:pt>
                <c:pt idx="165">
                  <c:v>0.13236488800000001</c:v>
                </c:pt>
                <c:pt idx="166">
                  <c:v>0.13330782199999999</c:v>
                </c:pt>
                <c:pt idx="167">
                  <c:v>0.13423685299999999</c:v>
                </c:pt>
                <c:pt idx="168">
                  <c:v>0.13159122200000001</c:v>
                </c:pt>
                <c:pt idx="169">
                  <c:v>0.13250640999999999</c:v>
                </c:pt>
                <c:pt idx="170">
                  <c:v>0.133582857</c:v>
                </c:pt>
                <c:pt idx="171">
                  <c:v>0.134620725</c:v>
                </c:pt>
                <c:pt idx="172">
                  <c:v>0.13586557699999999</c:v>
                </c:pt>
                <c:pt idx="173">
                  <c:v>0.13717369200000001</c:v>
                </c:pt>
                <c:pt idx="174">
                  <c:v>0.138371459</c:v>
                </c:pt>
                <c:pt idx="175">
                  <c:v>0.13992331299999999</c:v>
                </c:pt>
                <c:pt idx="176">
                  <c:v>0.14192355600000001</c:v>
                </c:pt>
                <c:pt idx="177">
                  <c:v>0.143646367</c:v>
                </c:pt>
                <c:pt idx="178">
                  <c:v>0.14120464799999999</c:v>
                </c:pt>
                <c:pt idx="179">
                  <c:v>0.14298692900000001</c:v>
                </c:pt>
                <c:pt idx="180">
                  <c:v>0.144631499</c:v>
                </c:pt>
                <c:pt idx="181">
                  <c:v>0.14669928199999999</c:v>
                </c:pt>
                <c:pt idx="182">
                  <c:v>0.14819474099999999</c:v>
                </c:pt>
                <c:pt idx="183">
                  <c:v>0.15006903699999999</c:v>
                </c:pt>
                <c:pt idx="184">
                  <c:v>0.151592326</c:v>
                </c:pt>
                <c:pt idx="185">
                  <c:v>0.15324485800000001</c:v>
                </c:pt>
                <c:pt idx="186">
                  <c:v>0.154909037</c:v>
                </c:pt>
                <c:pt idx="187">
                  <c:v>0.156261385</c:v>
                </c:pt>
                <c:pt idx="188">
                  <c:v>0.153963397</c:v>
                </c:pt>
                <c:pt idx="189">
                  <c:v>0.155449122</c:v>
                </c:pt>
                <c:pt idx="190">
                  <c:v>0.15653713</c:v>
                </c:pt>
                <c:pt idx="191">
                  <c:v>0.15784994499999999</c:v>
                </c:pt>
                <c:pt idx="192">
                  <c:v>0.15940088999999999</c:v>
                </c:pt>
                <c:pt idx="193">
                  <c:v>0.161055701</c:v>
                </c:pt>
                <c:pt idx="194">
                  <c:v>0.162446127</c:v>
                </c:pt>
                <c:pt idx="195">
                  <c:v>0.16410294</c:v>
                </c:pt>
                <c:pt idx="196">
                  <c:v>0.16584206300000001</c:v>
                </c:pt>
                <c:pt idx="197">
                  <c:v>0.168141547</c:v>
                </c:pt>
                <c:pt idx="198">
                  <c:v>0.166242578</c:v>
                </c:pt>
                <c:pt idx="199">
                  <c:v>0.16835535400000001</c:v>
                </c:pt>
                <c:pt idx="200">
                  <c:v>0.17079932</c:v>
                </c:pt>
                <c:pt idx="201">
                  <c:v>0.17358414999999999</c:v>
                </c:pt>
                <c:pt idx="202">
                  <c:v>0.17586539100000001</c:v>
                </c:pt>
                <c:pt idx="203">
                  <c:v>0.17842899500000001</c:v>
                </c:pt>
                <c:pt idx="204">
                  <c:v>0.181113358</c:v>
                </c:pt>
                <c:pt idx="205">
                  <c:v>0.18347570399999999</c:v>
                </c:pt>
                <c:pt idx="206">
                  <c:v>0.18597946400000001</c:v>
                </c:pt>
                <c:pt idx="207">
                  <c:v>0.188183934</c:v>
                </c:pt>
                <c:pt idx="208">
                  <c:v>0.18575151600000001</c:v>
                </c:pt>
                <c:pt idx="209">
                  <c:v>0.187779117</c:v>
                </c:pt>
                <c:pt idx="210">
                  <c:v>0.189875443</c:v>
                </c:pt>
                <c:pt idx="211">
                  <c:v>0.19154610799999999</c:v>
                </c:pt>
                <c:pt idx="212">
                  <c:v>0.19354136999999999</c:v>
                </c:pt>
                <c:pt idx="213">
                  <c:v>0.19511440699999999</c:v>
                </c:pt>
                <c:pt idx="214">
                  <c:v>0.196572621</c:v>
                </c:pt>
                <c:pt idx="215">
                  <c:v>0.19872197899999999</c:v>
                </c:pt>
                <c:pt idx="216">
                  <c:v>0.200665498</c:v>
                </c:pt>
                <c:pt idx="217">
                  <c:v>0.20254460899999999</c:v>
                </c:pt>
                <c:pt idx="218">
                  <c:v>0.19952937300000001</c:v>
                </c:pt>
                <c:pt idx="219">
                  <c:v>0.20156589999999999</c:v>
                </c:pt>
                <c:pt idx="220">
                  <c:v>0.20450091200000001</c:v>
                </c:pt>
                <c:pt idx="221">
                  <c:v>0.206563672</c:v>
                </c:pt>
                <c:pt idx="222">
                  <c:v>0.20856240700000001</c:v>
                </c:pt>
                <c:pt idx="223">
                  <c:v>0.21087219300000001</c:v>
                </c:pt>
                <c:pt idx="224">
                  <c:v>0.21307562999999999</c:v>
                </c:pt>
                <c:pt idx="225">
                  <c:v>0.21605611599999999</c:v>
                </c:pt>
                <c:pt idx="226">
                  <c:v>0.218020984</c:v>
                </c:pt>
                <c:pt idx="227">
                  <c:v>0.219868441</c:v>
                </c:pt>
                <c:pt idx="228">
                  <c:v>0.21761350400000001</c:v>
                </c:pt>
                <c:pt idx="229">
                  <c:v>0.21996944099999999</c:v>
                </c:pt>
                <c:pt idx="230">
                  <c:v>0.222096144</c:v>
                </c:pt>
                <c:pt idx="231">
                  <c:v>0.22413546100000001</c:v>
                </c:pt>
                <c:pt idx="232">
                  <c:v>0.22598475200000001</c:v>
                </c:pt>
                <c:pt idx="233">
                  <c:v>0.22801418200000001</c:v>
                </c:pt>
                <c:pt idx="234">
                  <c:v>0.22998344700000001</c:v>
                </c:pt>
                <c:pt idx="235">
                  <c:v>0.23264748699999999</c:v>
                </c:pt>
                <c:pt idx="236">
                  <c:v>0.23447055999999999</c:v>
                </c:pt>
                <c:pt idx="237">
                  <c:v>0.23649585400000001</c:v>
                </c:pt>
                <c:pt idx="238">
                  <c:v>0.233765847</c:v>
                </c:pt>
                <c:pt idx="239">
                  <c:v>0.236317107</c:v>
                </c:pt>
                <c:pt idx="240">
                  <c:v>0.23925147699999999</c:v>
                </c:pt>
                <c:pt idx="241">
                  <c:v>0.241077927</c:v>
                </c:pt>
                <c:pt idx="242">
                  <c:v>0.24422724500000001</c:v>
                </c:pt>
                <c:pt idx="243">
                  <c:v>0.246666889</c:v>
                </c:pt>
                <c:pt idx="244">
                  <c:v>0.24906557500000001</c:v>
                </c:pt>
                <c:pt idx="245">
                  <c:v>0.25144334699999998</c:v>
                </c:pt>
                <c:pt idx="246">
                  <c:v>0.25296084699999999</c:v>
                </c:pt>
                <c:pt idx="247">
                  <c:v>0.25506648199999998</c:v>
                </c:pt>
                <c:pt idx="248">
                  <c:v>0.25156348899999997</c:v>
                </c:pt>
                <c:pt idx="249">
                  <c:v>0.25302905799999997</c:v>
                </c:pt>
                <c:pt idx="250">
                  <c:v>0.25497503999999999</c:v>
                </c:pt>
                <c:pt idx="251">
                  <c:v>0.25607454699999999</c:v>
                </c:pt>
                <c:pt idx="252">
                  <c:v>0.25793961100000001</c:v>
                </c:pt>
                <c:pt idx="253">
                  <c:v>0.25950831699999999</c:v>
                </c:pt>
                <c:pt idx="254">
                  <c:v>0.26126005400000002</c:v>
                </c:pt>
                <c:pt idx="255">
                  <c:v>0.26303077000000002</c:v>
                </c:pt>
                <c:pt idx="256">
                  <c:v>0.265438438</c:v>
                </c:pt>
                <c:pt idx="257">
                  <c:v>0.26827569400000001</c:v>
                </c:pt>
                <c:pt idx="258">
                  <c:v>0.26557924199999999</c:v>
                </c:pt>
                <c:pt idx="259">
                  <c:v>0.26799265</c:v>
                </c:pt>
                <c:pt idx="260">
                  <c:v>0.27087524400000002</c:v>
                </c:pt>
                <c:pt idx="261">
                  <c:v>0.27388916600000002</c:v>
                </c:pt>
                <c:pt idx="262">
                  <c:v>0.277430071</c:v>
                </c:pt>
                <c:pt idx="263">
                  <c:v>0.28059869599999998</c:v>
                </c:pt>
                <c:pt idx="264">
                  <c:v>0.28327533700000002</c:v>
                </c:pt>
                <c:pt idx="265">
                  <c:v>0.28578636499999999</c:v>
                </c:pt>
                <c:pt idx="266">
                  <c:v>0.28829070499999998</c:v>
                </c:pt>
                <c:pt idx="267">
                  <c:v>0.290881638</c:v>
                </c:pt>
                <c:pt idx="268">
                  <c:v>0.28836780400000001</c:v>
                </c:pt>
                <c:pt idx="269">
                  <c:v>0.29141587800000002</c:v>
                </c:pt>
                <c:pt idx="270">
                  <c:v>0.295165493</c:v>
                </c:pt>
                <c:pt idx="271">
                  <c:v>0.29816965899999998</c:v>
                </c:pt>
                <c:pt idx="272">
                  <c:v>0.30111927700000002</c:v>
                </c:pt>
                <c:pt idx="273">
                  <c:v>0.30431170499999999</c:v>
                </c:pt>
                <c:pt idx="274">
                  <c:v>0.30699489099999999</c:v>
                </c:pt>
                <c:pt idx="275">
                  <c:v>0.30999367700000002</c:v>
                </c:pt>
                <c:pt idx="276">
                  <c:v>0.31271884300000002</c:v>
                </c:pt>
                <c:pt idx="277">
                  <c:v>0.31440358899999998</c:v>
                </c:pt>
                <c:pt idx="278">
                  <c:v>0.31105153899999999</c:v>
                </c:pt>
                <c:pt idx="279">
                  <c:v>0.313818029</c:v>
                </c:pt>
                <c:pt idx="280">
                  <c:v>0.31623216500000001</c:v>
                </c:pt>
                <c:pt idx="281">
                  <c:v>0.318075212</c:v>
                </c:pt>
                <c:pt idx="282">
                  <c:v>0.319864647</c:v>
                </c:pt>
                <c:pt idx="283">
                  <c:v>0.32207314799999998</c:v>
                </c:pt>
                <c:pt idx="284">
                  <c:v>0.32452619100000002</c:v>
                </c:pt>
                <c:pt idx="285">
                  <c:v>0.327171985</c:v>
                </c:pt>
                <c:pt idx="286">
                  <c:v>0.32998839600000002</c:v>
                </c:pt>
                <c:pt idx="287">
                  <c:v>0.33222176799999997</c:v>
                </c:pt>
                <c:pt idx="288">
                  <c:v>0.32961456700000002</c:v>
                </c:pt>
                <c:pt idx="289">
                  <c:v>0.33249334600000002</c:v>
                </c:pt>
                <c:pt idx="290">
                  <c:v>0.335416775</c:v>
                </c:pt>
                <c:pt idx="291">
                  <c:v>0.33780120499999999</c:v>
                </c:pt>
                <c:pt idx="292">
                  <c:v>0.34076705499999999</c:v>
                </c:pt>
                <c:pt idx="293">
                  <c:v>0.34427825200000001</c:v>
                </c:pt>
                <c:pt idx="294">
                  <c:v>0.34639488400000001</c:v>
                </c:pt>
                <c:pt idx="295">
                  <c:v>0.34981148400000001</c:v>
                </c:pt>
                <c:pt idx="296">
                  <c:v>0.35205936199999999</c:v>
                </c:pt>
                <c:pt idx="297">
                  <c:v>0.35497780299999998</c:v>
                </c:pt>
                <c:pt idx="298">
                  <c:v>0.35200267899999998</c:v>
                </c:pt>
                <c:pt idx="299">
                  <c:v>0.35429352200000003</c:v>
                </c:pt>
                <c:pt idx="300">
                  <c:v>0.35721794499999998</c:v>
                </c:pt>
                <c:pt idx="301">
                  <c:v>0.359063621</c:v>
                </c:pt>
                <c:pt idx="302">
                  <c:v>0.36192996100000002</c:v>
                </c:pt>
                <c:pt idx="303">
                  <c:v>0.36474518099999997</c:v>
                </c:pt>
                <c:pt idx="304">
                  <c:v>0.36743505199999998</c:v>
                </c:pt>
                <c:pt idx="305">
                  <c:v>0.37097155999999998</c:v>
                </c:pt>
                <c:pt idx="306">
                  <c:v>0.374024886</c:v>
                </c:pt>
                <c:pt idx="307">
                  <c:v>0.37764656800000002</c:v>
                </c:pt>
                <c:pt idx="308">
                  <c:v>0.37487698600000002</c:v>
                </c:pt>
                <c:pt idx="309">
                  <c:v>0.37815038299999998</c:v>
                </c:pt>
                <c:pt idx="310">
                  <c:v>0.38228907600000001</c:v>
                </c:pt>
                <c:pt idx="311">
                  <c:v>0.38410835500000001</c:v>
                </c:pt>
                <c:pt idx="312">
                  <c:v>0.387392297</c:v>
                </c:pt>
                <c:pt idx="313">
                  <c:v>0.39071607600000002</c:v>
                </c:pt>
                <c:pt idx="314">
                  <c:v>0.39377629800000002</c:v>
                </c:pt>
                <c:pt idx="315">
                  <c:v>0.39627444000000001</c:v>
                </c:pt>
                <c:pt idx="316">
                  <c:v>0.398684971</c:v>
                </c:pt>
                <c:pt idx="317">
                  <c:v>0.40235577300000003</c:v>
                </c:pt>
                <c:pt idx="318">
                  <c:v>0.39845894300000001</c:v>
                </c:pt>
                <c:pt idx="319">
                  <c:v>0.400965976</c:v>
                </c:pt>
                <c:pt idx="320">
                  <c:v>0.40370589400000001</c:v>
                </c:pt>
                <c:pt idx="321">
                  <c:v>0.40606533900000003</c:v>
                </c:pt>
                <c:pt idx="322">
                  <c:v>0.40881088399999999</c:v>
                </c:pt>
                <c:pt idx="323">
                  <c:v>0.41104242899999999</c:v>
                </c:pt>
                <c:pt idx="324">
                  <c:v>0.41313514299999998</c:v>
                </c:pt>
                <c:pt idx="325">
                  <c:v>0.41700304399999999</c:v>
                </c:pt>
                <c:pt idx="326">
                  <c:v>0.42042119300000003</c:v>
                </c:pt>
                <c:pt idx="327">
                  <c:v>0.42353133100000001</c:v>
                </c:pt>
                <c:pt idx="328">
                  <c:v>0.41806204400000002</c:v>
                </c:pt>
                <c:pt idx="329">
                  <c:v>0.42119536499999999</c:v>
                </c:pt>
                <c:pt idx="330">
                  <c:v>0.42419667799999999</c:v>
                </c:pt>
                <c:pt idx="331">
                  <c:v>0.42723189099999997</c:v>
                </c:pt>
                <c:pt idx="332">
                  <c:v>0.43047080100000001</c:v>
                </c:pt>
                <c:pt idx="333">
                  <c:v>0.43197790200000002</c:v>
                </c:pt>
                <c:pt idx="334">
                  <c:v>0.43357041400000002</c:v>
                </c:pt>
                <c:pt idx="335">
                  <c:v>0.43554345300000002</c:v>
                </c:pt>
                <c:pt idx="336">
                  <c:v>0.43764413499999999</c:v>
                </c:pt>
                <c:pt idx="337">
                  <c:v>0.43971145</c:v>
                </c:pt>
                <c:pt idx="338">
                  <c:v>0.43534457999999998</c:v>
                </c:pt>
                <c:pt idx="339">
                  <c:v>0.43643515100000002</c:v>
                </c:pt>
                <c:pt idx="340">
                  <c:v>0.43894618600000002</c:v>
                </c:pt>
                <c:pt idx="341">
                  <c:v>0.44257278700000002</c:v>
                </c:pt>
                <c:pt idx="342">
                  <c:v>0.445201984</c:v>
                </c:pt>
                <c:pt idx="343">
                  <c:v>0.44901233899999998</c:v>
                </c:pt>
                <c:pt idx="344">
                  <c:v>0.45135182899999998</c:v>
                </c:pt>
                <c:pt idx="345">
                  <c:v>0.45535454600000003</c:v>
                </c:pt>
                <c:pt idx="346">
                  <c:v>0.45753207899999998</c:v>
                </c:pt>
                <c:pt idx="347">
                  <c:v>0.46115944800000003</c:v>
                </c:pt>
                <c:pt idx="348">
                  <c:v>0.45709991100000003</c:v>
                </c:pt>
                <c:pt idx="349">
                  <c:v>0.45979943400000001</c:v>
                </c:pt>
                <c:pt idx="350">
                  <c:v>0.462347228</c:v>
                </c:pt>
                <c:pt idx="351">
                  <c:v>0.46458106599999999</c:v>
                </c:pt>
                <c:pt idx="352">
                  <c:v>0.46584237699999997</c:v>
                </c:pt>
                <c:pt idx="353">
                  <c:v>0.47032945900000001</c:v>
                </c:pt>
                <c:pt idx="354">
                  <c:v>0.47160892500000001</c:v>
                </c:pt>
                <c:pt idx="355">
                  <c:v>0.47474250400000001</c:v>
                </c:pt>
                <c:pt idx="356">
                  <c:v>0.47624984999999997</c:v>
                </c:pt>
                <c:pt idx="357">
                  <c:v>0.478842983</c:v>
                </c:pt>
                <c:pt idx="358">
                  <c:v>0.47534948100000002</c:v>
                </c:pt>
                <c:pt idx="359">
                  <c:v>0.47808877500000002</c:v>
                </c:pt>
                <c:pt idx="360">
                  <c:v>0.48246994300000001</c:v>
                </c:pt>
                <c:pt idx="361">
                  <c:v>0.48605120699999999</c:v>
                </c:pt>
                <c:pt idx="362">
                  <c:v>0.49037540299999999</c:v>
                </c:pt>
                <c:pt idx="363">
                  <c:v>0.49353219199999998</c:v>
                </c:pt>
                <c:pt idx="364">
                  <c:v>0.49622834500000002</c:v>
                </c:pt>
                <c:pt idx="365">
                  <c:v>0.50024991200000002</c:v>
                </c:pt>
                <c:pt idx="366">
                  <c:v>0.50449159799999999</c:v>
                </c:pt>
                <c:pt idx="367">
                  <c:v>0.50610880199999997</c:v>
                </c:pt>
                <c:pt idx="368">
                  <c:v>0.50182986299999999</c:v>
                </c:pt>
                <c:pt idx="369">
                  <c:v>0.50407238300000001</c:v>
                </c:pt>
                <c:pt idx="370">
                  <c:v>0.50650424400000005</c:v>
                </c:pt>
                <c:pt idx="371">
                  <c:v>0.50912088700000002</c:v>
                </c:pt>
                <c:pt idx="372">
                  <c:v>0.51070259900000003</c:v>
                </c:pt>
                <c:pt idx="373">
                  <c:v>0.51383121099999995</c:v>
                </c:pt>
                <c:pt idx="374">
                  <c:v>0.51608298399999997</c:v>
                </c:pt>
                <c:pt idx="375">
                  <c:v>0.51908557200000005</c:v>
                </c:pt>
                <c:pt idx="376">
                  <c:v>0.52119255499999995</c:v>
                </c:pt>
                <c:pt idx="377">
                  <c:v>0.52380797400000001</c:v>
                </c:pt>
                <c:pt idx="378">
                  <c:v>0.52028077100000003</c:v>
                </c:pt>
                <c:pt idx="379">
                  <c:v>0.52311618500000001</c:v>
                </c:pt>
                <c:pt idx="380">
                  <c:v>0.52585194099999999</c:v>
                </c:pt>
                <c:pt idx="381">
                  <c:v>0.52819303200000001</c:v>
                </c:pt>
                <c:pt idx="382">
                  <c:v>0.53048874700000004</c:v>
                </c:pt>
                <c:pt idx="383">
                  <c:v>0.53561185899999997</c:v>
                </c:pt>
                <c:pt idx="384">
                  <c:v>0.54056074499999995</c:v>
                </c:pt>
                <c:pt idx="385">
                  <c:v>0.54209765499999996</c:v>
                </c:pt>
                <c:pt idx="386">
                  <c:v>0.54446855100000002</c:v>
                </c:pt>
                <c:pt idx="387">
                  <c:v>0.54896867199999999</c:v>
                </c:pt>
                <c:pt idx="388">
                  <c:v>0.54466556399999999</c:v>
                </c:pt>
                <c:pt idx="389">
                  <c:v>0.54716384299999998</c:v>
                </c:pt>
                <c:pt idx="390">
                  <c:v>0.54981017200000004</c:v>
                </c:pt>
                <c:pt idx="391">
                  <c:v>0.55275236100000003</c:v>
                </c:pt>
                <c:pt idx="392">
                  <c:v>0.55655730800000003</c:v>
                </c:pt>
                <c:pt idx="393">
                  <c:v>0.55924732499999996</c:v>
                </c:pt>
                <c:pt idx="394">
                  <c:v>0.56279928000000001</c:v>
                </c:pt>
                <c:pt idx="395">
                  <c:v>0.56709971199999998</c:v>
                </c:pt>
                <c:pt idx="396">
                  <c:v>0.570158363</c:v>
                </c:pt>
                <c:pt idx="397">
                  <c:v>0.57353653100000002</c:v>
                </c:pt>
                <c:pt idx="398">
                  <c:v>0.56975066500000004</c:v>
                </c:pt>
                <c:pt idx="399">
                  <c:v>0.57342349199999998</c:v>
                </c:pt>
                <c:pt idx="400">
                  <c:v>0.57729955399999999</c:v>
                </c:pt>
                <c:pt idx="401">
                  <c:v>0.58164654599999999</c:v>
                </c:pt>
                <c:pt idx="402">
                  <c:v>0.58576150699999996</c:v>
                </c:pt>
                <c:pt idx="403">
                  <c:v>0.58963236399999996</c:v>
                </c:pt>
                <c:pt idx="404">
                  <c:v>0.59506877999999996</c:v>
                </c:pt>
                <c:pt idx="405">
                  <c:v>0.59782488499999997</c:v>
                </c:pt>
                <c:pt idx="406">
                  <c:v>0.60081473100000005</c:v>
                </c:pt>
                <c:pt idx="407">
                  <c:v>0.60364014700000002</c:v>
                </c:pt>
                <c:pt idx="408">
                  <c:v>0.59961271400000005</c:v>
                </c:pt>
                <c:pt idx="409">
                  <c:v>0.60225324700000005</c:v>
                </c:pt>
                <c:pt idx="410">
                  <c:v>0.60439627399999996</c:v>
                </c:pt>
                <c:pt idx="411">
                  <c:v>0.60864695999999996</c:v>
                </c:pt>
                <c:pt idx="412">
                  <c:v>0.611163397</c:v>
                </c:pt>
                <c:pt idx="413">
                  <c:v>0.61500756899999998</c:v>
                </c:pt>
                <c:pt idx="414">
                  <c:v>0.620604445</c:v>
                </c:pt>
                <c:pt idx="415">
                  <c:v>0.62514096200000002</c:v>
                </c:pt>
                <c:pt idx="416">
                  <c:v>0.629144288</c:v>
                </c:pt>
                <c:pt idx="417">
                  <c:v>0.63479867400000001</c:v>
                </c:pt>
                <c:pt idx="418">
                  <c:v>0.63229733200000005</c:v>
                </c:pt>
                <c:pt idx="419">
                  <c:v>0.63627142299999995</c:v>
                </c:pt>
                <c:pt idx="420">
                  <c:v>0.63810866799999999</c:v>
                </c:pt>
                <c:pt idx="421">
                  <c:v>0.64097484900000001</c:v>
                </c:pt>
                <c:pt idx="422">
                  <c:v>0.64465559400000005</c:v>
                </c:pt>
                <c:pt idx="423">
                  <c:v>0.64658236000000002</c:v>
                </c:pt>
                <c:pt idx="424">
                  <c:v>0.64949705300000005</c:v>
                </c:pt>
                <c:pt idx="425">
                  <c:v>0.65599441400000003</c:v>
                </c:pt>
                <c:pt idx="426">
                  <c:v>0.66016415900000003</c:v>
                </c:pt>
                <c:pt idx="427">
                  <c:v>0.66615801399999997</c:v>
                </c:pt>
                <c:pt idx="428">
                  <c:v>0.66331615200000005</c:v>
                </c:pt>
                <c:pt idx="429">
                  <c:v>0.66580170299999997</c:v>
                </c:pt>
                <c:pt idx="430">
                  <c:v>0.67133659899999998</c:v>
                </c:pt>
                <c:pt idx="431">
                  <c:v>0.67760144700000002</c:v>
                </c:pt>
                <c:pt idx="432">
                  <c:v>0.68207016300000001</c:v>
                </c:pt>
                <c:pt idx="433">
                  <c:v>0.68921560199999998</c:v>
                </c:pt>
                <c:pt idx="434">
                  <c:v>0.69151807799999998</c:v>
                </c:pt>
                <c:pt idx="435">
                  <c:v>0.69745087299999997</c:v>
                </c:pt>
                <c:pt idx="436">
                  <c:v>0.69849908900000002</c:v>
                </c:pt>
                <c:pt idx="437">
                  <c:v>0.70299597800000002</c:v>
                </c:pt>
                <c:pt idx="438">
                  <c:v>0.69922885099999998</c:v>
                </c:pt>
                <c:pt idx="439">
                  <c:v>0.70317203500000003</c:v>
                </c:pt>
                <c:pt idx="440">
                  <c:v>0.70508478699999999</c:v>
                </c:pt>
                <c:pt idx="441">
                  <c:v>0.70833449199999998</c:v>
                </c:pt>
                <c:pt idx="442">
                  <c:v>0.71323747400000004</c:v>
                </c:pt>
                <c:pt idx="443">
                  <c:v>0.71381778699999998</c:v>
                </c:pt>
                <c:pt idx="444">
                  <c:v>0.71737351800000004</c:v>
                </c:pt>
                <c:pt idx="445">
                  <c:v>0.72221797099999996</c:v>
                </c:pt>
                <c:pt idx="446">
                  <c:v>0.72763684200000001</c:v>
                </c:pt>
                <c:pt idx="447">
                  <c:v>0.73418053699999997</c:v>
                </c:pt>
                <c:pt idx="448">
                  <c:v>0.72884233499999995</c:v>
                </c:pt>
                <c:pt idx="449">
                  <c:v>0.73193717400000002</c:v>
                </c:pt>
                <c:pt idx="450">
                  <c:v>0.73398825199999995</c:v>
                </c:pt>
                <c:pt idx="451">
                  <c:v>0.73884219900000003</c:v>
                </c:pt>
                <c:pt idx="452">
                  <c:v>0.74319555000000004</c:v>
                </c:pt>
                <c:pt idx="453">
                  <c:v>0.74722101699999999</c:v>
                </c:pt>
                <c:pt idx="454">
                  <c:v>0.75022532399999997</c:v>
                </c:pt>
                <c:pt idx="455">
                  <c:v>0.75400747300000004</c:v>
                </c:pt>
                <c:pt idx="456">
                  <c:v>0.759435635</c:v>
                </c:pt>
                <c:pt idx="457">
                  <c:v>0.76622183700000002</c:v>
                </c:pt>
                <c:pt idx="458">
                  <c:v>0.76145776899999995</c:v>
                </c:pt>
                <c:pt idx="459">
                  <c:v>0.76862410999999997</c:v>
                </c:pt>
                <c:pt idx="460">
                  <c:v>0.77190319699999999</c:v>
                </c:pt>
                <c:pt idx="461">
                  <c:v>0.77743247599999998</c:v>
                </c:pt>
                <c:pt idx="462">
                  <c:v>0.78249276700000003</c:v>
                </c:pt>
                <c:pt idx="463">
                  <c:v>0.78563487600000004</c:v>
                </c:pt>
                <c:pt idx="464">
                  <c:v>0.78885947300000003</c:v>
                </c:pt>
                <c:pt idx="465">
                  <c:v>0.79283924400000005</c:v>
                </c:pt>
                <c:pt idx="466">
                  <c:v>0.79814818499999995</c:v>
                </c:pt>
                <c:pt idx="467">
                  <c:v>0.80106179700000002</c:v>
                </c:pt>
                <c:pt idx="468">
                  <c:v>0.79426365600000004</c:v>
                </c:pt>
                <c:pt idx="469">
                  <c:v>0.80095507799999999</c:v>
                </c:pt>
                <c:pt idx="470">
                  <c:v>0.80768977900000005</c:v>
                </c:pt>
                <c:pt idx="471">
                  <c:v>0.811869175</c:v>
                </c:pt>
                <c:pt idx="472">
                  <c:v>0.811284008</c:v>
                </c:pt>
                <c:pt idx="473">
                  <c:v>0.81834000399999995</c:v>
                </c:pt>
                <c:pt idx="474">
                  <c:v>0.82024726100000001</c:v>
                </c:pt>
                <c:pt idx="475">
                  <c:v>0.82171086599999998</c:v>
                </c:pt>
                <c:pt idx="476">
                  <c:v>0.82701002499999998</c:v>
                </c:pt>
                <c:pt idx="477">
                  <c:v>0.83134403000000001</c:v>
                </c:pt>
                <c:pt idx="478">
                  <c:v>0.82629008199999998</c:v>
                </c:pt>
                <c:pt idx="479">
                  <c:v>0.828393979</c:v>
                </c:pt>
                <c:pt idx="480">
                  <c:v>0.833367093</c:v>
                </c:pt>
                <c:pt idx="481">
                  <c:v>0.83790273299999996</c:v>
                </c:pt>
                <c:pt idx="482">
                  <c:v>0.84242945599999997</c:v>
                </c:pt>
                <c:pt idx="483">
                  <c:v>0.84842010099999998</c:v>
                </c:pt>
                <c:pt idx="484">
                  <c:v>0.85165220500000005</c:v>
                </c:pt>
                <c:pt idx="485">
                  <c:v>0.85553305000000002</c:v>
                </c:pt>
                <c:pt idx="486">
                  <c:v>0.86352400900000004</c:v>
                </c:pt>
                <c:pt idx="487">
                  <c:v>0.87007568800000001</c:v>
                </c:pt>
                <c:pt idx="488">
                  <c:v>0.86349786699999997</c:v>
                </c:pt>
                <c:pt idx="489">
                  <c:v>0.87123284599999995</c:v>
                </c:pt>
                <c:pt idx="490">
                  <c:v>0.87252580700000004</c:v>
                </c:pt>
                <c:pt idx="491">
                  <c:v>0.87610180599999998</c:v>
                </c:pt>
                <c:pt idx="492">
                  <c:v>0.877951802</c:v>
                </c:pt>
                <c:pt idx="493">
                  <c:v>0.88008797699999997</c:v>
                </c:pt>
                <c:pt idx="494">
                  <c:v>0.885288886</c:v>
                </c:pt>
                <c:pt idx="495">
                  <c:v>0.89076615999999997</c:v>
                </c:pt>
                <c:pt idx="496">
                  <c:v>0.89954341800000004</c:v>
                </c:pt>
                <c:pt idx="497">
                  <c:v>0.90280186900000003</c:v>
                </c:pt>
                <c:pt idx="498">
                  <c:v>0.89471166599999996</c:v>
                </c:pt>
                <c:pt idx="499">
                  <c:v>0.89892548100000003</c:v>
                </c:pt>
                <c:pt idx="500">
                  <c:v>0.90280965400000002</c:v>
                </c:pt>
                <c:pt idx="501">
                  <c:v>0.90905702399999999</c:v>
                </c:pt>
                <c:pt idx="502">
                  <c:v>0.91162282400000005</c:v>
                </c:pt>
                <c:pt idx="503">
                  <c:v>0.91703209500000005</c:v>
                </c:pt>
                <c:pt idx="504">
                  <c:v>0.92068332600000002</c:v>
                </c:pt>
                <c:pt idx="505">
                  <c:v>0.92473435900000001</c:v>
                </c:pt>
                <c:pt idx="506">
                  <c:v>0.93350968700000003</c:v>
                </c:pt>
                <c:pt idx="507">
                  <c:v>0.94125913400000005</c:v>
                </c:pt>
                <c:pt idx="508">
                  <c:v>0.93732864699999996</c:v>
                </c:pt>
                <c:pt idx="509">
                  <c:v>0.93786963899999998</c:v>
                </c:pt>
                <c:pt idx="510">
                  <c:v>0.94278729900000002</c:v>
                </c:pt>
                <c:pt idx="511">
                  <c:v>0.94669152000000001</c:v>
                </c:pt>
                <c:pt idx="512">
                  <c:v>0.94988321799999997</c:v>
                </c:pt>
                <c:pt idx="513">
                  <c:v>0.95077024899999996</c:v>
                </c:pt>
                <c:pt idx="514">
                  <c:v>0.95443244199999999</c:v>
                </c:pt>
                <c:pt idx="515">
                  <c:v>0.95853352000000003</c:v>
                </c:pt>
                <c:pt idx="516">
                  <c:v>0.96275121900000005</c:v>
                </c:pt>
                <c:pt idx="517">
                  <c:v>0.96816158500000005</c:v>
                </c:pt>
                <c:pt idx="518">
                  <c:v>0.96491803700000001</c:v>
                </c:pt>
                <c:pt idx="519">
                  <c:v>0.96545422199999997</c:v>
                </c:pt>
                <c:pt idx="520">
                  <c:v>0.97213669700000005</c:v>
                </c:pt>
                <c:pt idx="521">
                  <c:v>0.97661066500000004</c:v>
                </c:pt>
                <c:pt idx="522">
                  <c:v>0.97611432099999995</c:v>
                </c:pt>
                <c:pt idx="523">
                  <c:v>0.98088523900000002</c:v>
                </c:pt>
                <c:pt idx="524">
                  <c:v>0.98308635300000002</c:v>
                </c:pt>
                <c:pt idx="525">
                  <c:v>0.984609611</c:v>
                </c:pt>
                <c:pt idx="526">
                  <c:v>0.987807145</c:v>
                </c:pt>
                <c:pt idx="527">
                  <c:v>0.99280001600000001</c:v>
                </c:pt>
                <c:pt idx="528">
                  <c:v>0.98570977400000004</c:v>
                </c:pt>
                <c:pt idx="529">
                  <c:v>0.98656632799999999</c:v>
                </c:pt>
                <c:pt idx="530">
                  <c:v>0.98732579099999995</c:v>
                </c:pt>
                <c:pt idx="531">
                  <c:v>0.99028431299999997</c:v>
                </c:pt>
                <c:pt idx="532">
                  <c:v>0.99040528999999999</c:v>
                </c:pt>
                <c:pt idx="533">
                  <c:v>0.99552443999999995</c:v>
                </c:pt>
                <c:pt idx="534">
                  <c:v>0.99493063699999995</c:v>
                </c:pt>
                <c:pt idx="535">
                  <c:v>1.0065509699999999</c:v>
                </c:pt>
                <c:pt idx="536">
                  <c:v>1.010341666</c:v>
                </c:pt>
                <c:pt idx="537">
                  <c:v>1.0124562050000001</c:v>
                </c:pt>
                <c:pt idx="538">
                  <c:v>1.0028635800000001</c:v>
                </c:pt>
                <c:pt idx="539">
                  <c:v>1.007716163</c:v>
                </c:pt>
                <c:pt idx="540">
                  <c:v>1.010538532</c:v>
                </c:pt>
                <c:pt idx="541">
                  <c:v>1.0185611029999999</c:v>
                </c:pt>
                <c:pt idx="542">
                  <c:v>1.025780079</c:v>
                </c:pt>
                <c:pt idx="543">
                  <c:v>1.0317428129999999</c:v>
                </c:pt>
                <c:pt idx="544">
                  <c:v>1.040954427</c:v>
                </c:pt>
                <c:pt idx="545">
                  <c:v>1.0425820809999999</c:v>
                </c:pt>
                <c:pt idx="546">
                  <c:v>1.0458324990000001</c:v>
                </c:pt>
                <c:pt idx="547">
                  <c:v>1.0433246899999999</c:v>
                </c:pt>
                <c:pt idx="548">
                  <c:v>1.0394982779999999</c:v>
                </c:pt>
                <c:pt idx="549">
                  <c:v>1.040457059</c:v>
                </c:pt>
                <c:pt idx="550">
                  <c:v>1.0478497950000001</c:v>
                </c:pt>
                <c:pt idx="551">
                  <c:v>1.0540208049999999</c:v>
                </c:pt>
                <c:pt idx="552">
                  <c:v>1.059158453</c:v>
                </c:pt>
                <c:pt idx="553">
                  <c:v>1.0606615930000001</c:v>
                </c:pt>
                <c:pt idx="554">
                  <c:v>1.0651580110000001</c:v>
                </c:pt>
                <c:pt idx="555">
                  <c:v>1.0706949610000001</c:v>
                </c:pt>
                <c:pt idx="556">
                  <c:v>1.0746899489999999</c:v>
                </c:pt>
                <c:pt idx="557">
                  <c:v>1.0765583540000001</c:v>
                </c:pt>
                <c:pt idx="558">
                  <c:v>1.070903884</c:v>
                </c:pt>
                <c:pt idx="559">
                  <c:v>1.0751180920000001</c:v>
                </c:pt>
                <c:pt idx="560">
                  <c:v>1.0787189939999999</c:v>
                </c:pt>
                <c:pt idx="561">
                  <c:v>1.082956662</c:v>
                </c:pt>
                <c:pt idx="562">
                  <c:v>1.0871229200000001</c:v>
                </c:pt>
                <c:pt idx="563">
                  <c:v>1.0873094320000001</c:v>
                </c:pt>
                <c:pt idx="564">
                  <c:v>1.0911974929999999</c:v>
                </c:pt>
                <c:pt idx="565">
                  <c:v>1.100143847</c:v>
                </c:pt>
                <c:pt idx="566">
                  <c:v>1.1000426219999999</c:v>
                </c:pt>
                <c:pt idx="567">
                  <c:v>1.1102501309999999</c:v>
                </c:pt>
                <c:pt idx="568">
                  <c:v>1.1062067120000001</c:v>
                </c:pt>
                <c:pt idx="569">
                  <c:v>1.1124744289999999</c:v>
                </c:pt>
                <c:pt idx="570">
                  <c:v>1.120541494</c:v>
                </c:pt>
                <c:pt idx="571">
                  <c:v>1.1230616899999999</c:v>
                </c:pt>
                <c:pt idx="572">
                  <c:v>1.1245630680000001</c:v>
                </c:pt>
                <c:pt idx="573">
                  <c:v>1.125653206</c:v>
                </c:pt>
                <c:pt idx="574">
                  <c:v>1.1347870369999999</c:v>
                </c:pt>
                <c:pt idx="575">
                  <c:v>1.1387965680000001</c:v>
                </c:pt>
                <c:pt idx="576">
                  <c:v>1.143501683</c:v>
                </c:pt>
                <c:pt idx="577">
                  <c:v>1.148915994</c:v>
                </c:pt>
                <c:pt idx="578">
                  <c:v>1.1509333079999999</c:v>
                </c:pt>
                <c:pt idx="579">
                  <c:v>1.1541331020000001</c:v>
                </c:pt>
                <c:pt idx="580">
                  <c:v>1.1628465400000001</c:v>
                </c:pt>
                <c:pt idx="581">
                  <c:v>1.168541083</c:v>
                </c:pt>
                <c:pt idx="582">
                  <c:v>1.1861430340000001</c:v>
                </c:pt>
                <c:pt idx="583">
                  <c:v>1.2020169140000001</c:v>
                </c:pt>
                <c:pt idx="584">
                  <c:v>1.208376205</c:v>
                </c:pt>
                <c:pt idx="585">
                  <c:v>1.219077602</c:v>
                </c:pt>
                <c:pt idx="586">
                  <c:v>1.2298459980000001</c:v>
                </c:pt>
                <c:pt idx="587">
                  <c:v>1.230897573</c:v>
                </c:pt>
                <c:pt idx="588">
                  <c:v>1.2271453320000001</c:v>
                </c:pt>
                <c:pt idx="589">
                  <c:v>1.233734761</c:v>
                </c:pt>
                <c:pt idx="590">
                  <c:v>1.230781278</c:v>
                </c:pt>
                <c:pt idx="591">
                  <c:v>1.2315351859999999</c:v>
                </c:pt>
                <c:pt idx="592">
                  <c:v>1.2394448119999999</c:v>
                </c:pt>
                <c:pt idx="593">
                  <c:v>1.250770231</c:v>
                </c:pt>
                <c:pt idx="594">
                  <c:v>1.2598582039999999</c:v>
                </c:pt>
                <c:pt idx="595">
                  <c:v>1.266250149</c:v>
                </c:pt>
                <c:pt idx="596">
                  <c:v>1.2709232049999999</c:v>
                </c:pt>
                <c:pt idx="597">
                  <c:v>1.2734372700000001</c:v>
                </c:pt>
                <c:pt idx="598">
                  <c:v>1.2688265999999999</c:v>
                </c:pt>
                <c:pt idx="599">
                  <c:v>1.2740383689999999</c:v>
                </c:pt>
                <c:pt idx="600">
                  <c:v>1.275378371</c:v>
                </c:pt>
                <c:pt idx="601">
                  <c:v>1.2789655980000001</c:v>
                </c:pt>
                <c:pt idx="602">
                  <c:v>1.289080647</c:v>
                </c:pt>
                <c:pt idx="603">
                  <c:v>1.295781238</c:v>
                </c:pt>
                <c:pt idx="604">
                  <c:v>1.3037149299999999</c:v>
                </c:pt>
                <c:pt idx="605">
                  <c:v>1.3112057420000001</c:v>
                </c:pt>
                <c:pt idx="606">
                  <c:v>1.324149147</c:v>
                </c:pt>
                <c:pt idx="607">
                  <c:v>1.331995158</c:v>
                </c:pt>
                <c:pt idx="608">
                  <c:v>1.3239572040000001</c:v>
                </c:pt>
                <c:pt idx="609">
                  <c:v>1.3292512910000001</c:v>
                </c:pt>
                <c:pt idx="610">
                  <c:v>1.333469362</c:v>
                </c:pt>
                <c:pt idx="611">
                  <c:v>1.344244582</c:v>
                </c:pt>
                <c:pt idx="612">
                  <c:v>1.34718724</c:v>
                </c:pt>
                <c:pt idx="613">
                  <c:v>1.34292335</c:v>
                </c:pt>
                <c:pt idx="614">
                  <c:v>1.345933013</c:v>
                </c:pt>
                <c:pt idx="615">
                  <c:v>1.3511561249999999</c:v>
                </c:pt>
                <c:pt idx="616">
                  <c:v>1.353734727</c:v>
                </c:pt>
                <c:pt idx="617">
                  <c:v>1.358402039</c:v>
                </c:pt>
                <c:pt idx="618">
                  <c:v>1.3542527289999999</c:v>
                </c:pt>
                <c:pt idx="619">
                  <c:v>1.3680648440000001</c:v>
                </c:pt>
                <c:pt idx="620">
                  <c:v>1.3727594400000001</c:v>
                </c:pt>
                <c:pt idx="621">
                  <c:v>1.3710325619999999</c:v>
                </c:pt>
                <c:pt idx="622">
                  <c:v>1.3769673120000001</c:v>
                </c:pt>
                <c:pt idx="623">
                  <c:v>1.383829575</c:v>
                </c:pt>
                <c:pt idx="624">
                  <c:v>1.384441247</c:v>
                </c:pt>
                <c:pt idx="625">
                  <c:v>1.3984785989999999</c:v>
                </c:pt>
                <c:pt idx="626">
                  <c:v>1.407815367</c:v>
                </c:pt>
                <c:pt idx="627">
                  <c:v>1.410457305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22944"/>
        <c:axId val="40329216"/>
      </c:scatterChart>
      <c:valAx>
        <c:axId val="40322944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29216"/>
        <c:crosses val="autoZero"/>
        <c:crossBetween val="midCat"/>
        <c:majorUnit val="1"/>
        <c:minorUnit val="0.5"/>
      </c:valAx>
      <c:valAx>
        <c:axId val="403292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229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n-US" sz="900">
                <a:solidFill>
                  <a:srgbClr val="7030A0"/>
                </a:solidFill>
              </a:rPr>
              <a:t>Eq. (A28)</a:t>
            </a:r>
          </a:p>
          <a:p>
            <a:pPr>
              <a:defRPr sz="900"/>
            </a:pPr>
            <a:r>
              <a:rPr lang="en-US" sz="900">
                <a:solidFill>
                  <a:srgbClr val="00B050"/>
                </a:solidFill>
              </a:rPr>
              <a:t>Eq. (A41)</a:t>
            </a:r>
            <a:endParaRPr lang="ru-RU" sz="900">
              <a:solidFill>
                <a:srgbClr val="00B050"/>
              </a:solidFill>
            </a:endParaRPr>
          </a:p>
        </c:rich>
      </c:tx>
      <c:layout>
        <c:manualLayout>
          <c:xMode val="edge"/>
          <c:yMode val="edge"/>
          <c:x val="0.25806349206349205"/>
          <c:y val="0.66019841269841273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1.7460367755800892E-2</c:v>
                </c:pt>
                <c:pt idx="1">
                  <c:v>1.2462049434617964E-2</c:v>
                </c:pt>
                <c:pt idx="2">
                  <c:v>1.0560720068074037E-2</c:v>
                </c:pt>
                <c:pt idx="3">
                  <c:v>9.5890232326514419E-3</c:v>
                </c:pt>
                <c:pt idx="4">
                  <c:v>9.1223164063222433E-3</c:v>
                </c:pt>
                <c:pt idx="5">
                  <c:v>9.1360803735089195E-3</c:v>
                </c:pt>
                <c:pt idx="6">
                  <c:v>8.9613683139383067E-3</c:v>
                </c:pt>
                <c:pt idx="7">
                  <c:v>9.1371207133065027E-3</c:v>
                </c:pt>
                <c:pt idx="8">
                  <c:v>7.1013330282863833E-3</c:v>
                </c:pt>
                <c:pt idx="9">
                  <c:v>7.1914717283516026E-3</c:v>
                </c:pt>
                <c:pt idx="10">
                  <c:v>7.3035493610564481E-3</c:v>
                </c:pt>
                <c:pt idx="11">
                  <c:v>7.3465918086471245E-3</c:v>
                </c:pt>
                <c:pt idx="12">
                  <c:v>7.4999982495426876E-3</c:v>
                </c:pt>
                <c:pt idx="13">
                  <c:v>7.694749967495018E-3</c:v>
                </c:pt>
                <c:pt idx="14">
                  <c:v>7.6313425780190356E-3</c:v>
                </c:pt>
                <c:pt idx="15">
                  <c:v>7.6843413320971995E-3</c:v>
                </c:pt>
                <c:pt idx="16">
                  <c:v>7.7995587210769844E-3</c:v>
                </c:pt>
                <c:pt idx="17">
                  <c:v>7.8409809513216317E-3</c:v>
                </c:pt>
                <c:pt idx="18">
                  <c:v>6.6652778023689506E-3</c:v>
                </c:pt>
                <c:pt idx="19">
                  <c:v>6.608327368853687E-3</c:v>
                </c:pt>
                <c:pt idx="20">
                  <c:v>6.6764321220563272E-3</c:v>
                </c:pt>
                <c:pt idx="21">
                  <c:v>6.7109860550517222E-3</c:v>
                </c:pt>
                <c:pt idx="22">
                  <c:v>6.7330113347886158E-3</c:v>
                </c:pt>
                <c:pt idx="23">
                  <c:v>6.7775872076390178E-3</c:v>
                </c:pt>
                <c:pt idx="24">
                  <c:v>6.7755652660379043E-3</c:v>
                </c:pt>
                <c:pt idx="25">
                  <c:v>6.8629771123864536E-3</c:v>
                </c:pt>
                <c:pt idx="26">
                  <c:v>6.9357970049423396E-3</c:v>
                </c:pt>
                <c:pt idx="27">
                  <c:v>6.9228736829864751E-3</c:v>
                </c:pt>
                <c:pt idx="28">
                  <c:v>6.1633858642630192E-3</c:v>
                </c:pt>
                <c:pt idx="29">
                  <c:v>6.1159327495651124E-3</c:v>
                </c:pt>
                <c:pt idx="30">
                  <c:v>6.0720506909262319E-3</c:v>
                </c:pt>
                <c:pt idx="31">
                  <c:v>6.0247599348236319E-3</c:v>
                </c:pt>
                <c:pt idx="32">
                  <c:v>5.9419125162850101E-3</c:v>
                </c:pt>
                <c:pt idx="33">
                  <c:v>5.7979419593839152E-3</c:v>
                </c:pt>
                <c:pt idx="34">
                  <c:v>5.6619550982952259E-3</c:v>
                </c:pt>
                <c:pt idx="35">
                  <c:v>5.558281889456694E-3</c:v>
                </c:pt>
                <c:pt idx="36">
                  <c:v>5.3827601203195879E-3</c:v>
                </c:pt>
                <c:pt idx="37">
                  <c:v>5.1974616493462846E-3</c:v>
                </c:pt>
                <c:pt idx="38">
                  <c:v>4.4645862980898388E-3</c:v>
                </c:pt>
                <c:pt idx="39">
                  <c:v>4.2890641943088646E-3</c:v>
                </c:pt>
                <c:pt idx="40">
                  <c:v>4.1129687965839358E-3</c:v>
                </c:pt>
                <c:pt idx="41">
                  <c:v>3.9003969505465304E-3</c:v>
                </c:pt>
                <c:pt idx="42">
                  <c:v>3.7385650336623625E-3</c:v>
                </c:pt>
                <c:pt idx="43">
                  <c:v>3.5725476801531141E-3</c:v>
                </c:pt>
                <c:pt idx="44">
                  <c:v>3.396470356032852E-3</c:v>
                </c:pt>
                <c:pt idx="45">
                  <c:v>3.2393477373813366E-3</c:v>
                </c:pt>
                <c:pt idx="46">
                  <c:v>3.0733655977028805E-3</c:v>
                </c:pt>
                <c:pt idx="47">
                  <c:v>2.9228335511656449E-3</c:v>
                </c:pt>
                <c:pt idx="48">
                  <c:v>2.5456109777288066E-3</c:v>
                </c:pt>
                <c:pt idx="49">
                  <c:v>2.4235791205243912E-3</c:v>
                </c:pt>
                <c:pt idx="50">
                  <c:v>2.3208584518893509E-3</c:v>
                </c:pt>
                <c:pt idx="51">
                  <c:v>2.2212103663598495E-3</c:v>
                </c:pt>
                <c:pt idx="52">
                  <c:v>2.1319255893351096E-3</c:v>
                </c:pt>
                <c:pt idx="53">
                  <c:v>2.0532492171577979E-3</c:v>
                </c:pt>
                <c:pt idx="54">
                  <c:v>1.9713953186841961E-3</c:v>
                </c:pt>
                <c:pt idx="55">
                  <c:v>1.8985959904102563E-3</c:v>
                </c:pt>
                <c:pt idx="56">
                  <c:v>1.828736243457138E-3</c:v>
                </c:pt>
                <c:pt idx="57">
                  <c:v>1.7654483711293833E-3</c:v>
                </c:pt>
                <c:pt idx="58">
                  <c:v>1.5949374909615015E-3</c:v>
                </c:pt>
                <c:pt idx="59">
                  <c:v>1.5460583006436351E-3</c:v>
                </c:pt>
                <c:pt idx="60">
                  <c:v>1.4981188063861266E-3</c:v>
                </c:pt>
                <c:pt idx="61">
                  <c:v>1.4535098590466612E-3</c:v>
                </c:pt>
                <c:pt idx="62">
                  <c:v>1.4144446771160682E-3</c:v>
                </c:pt>
                <c:pt idx="63">
                  <c:v>1.379283793413759E-3</c:v>
                </c:pt>
                <c:pt idx="64">
                  <c:v>1.346261259098808E-3</c:v>
                </c:pt>
                <c:pt idx="65">
                  <c:v>1.3152789006515976E-3</c:v>
                </c:pt>
                <c:pt idx="66">
                  <c:v>1.2872947130578658E-3</c:v>
                </c:pt>
                <c:pt idx="67">
                  <c:v>1.2617233513361418E-3</c:v>
                </c:pt>
                <c:pt idx="68">
                  <c:v>1.1657729513691454E-3</c:v>
                </c:pt>
                <c:pt idx="69">
                  <c:v>1.1462503797993952E-3</c:v>
                </c:pt>
                <c:pt idx="70">
                  <c:v>1.1293542069900232E-3</c:v>
                </c:pt>
                <c:pt idx="71">
                  <c:v>1.1133922100912779E-3</c:v>
                </c:pt>
                <c:pt idx="72">
                  <c:v>1.0981108229337077E-3</c:v>
                </c:pt>
                <c:pt idx="73">
                  <c:v>1.0841406906847704E-3</c:v>
                </c:pt>
                <c:pt idx="74">
                  <c:v>1.0702488676571015E-3</c:v>
                </c:pt>
                <c:pt idx="75">
                  <c:v>1.0579197256445957E-3</c:v>
                </c:pt>
                <c:pt idx="76">
                  <c:v>1.0480361865530645E-3</c:v>
                </c:pt>
                <c:pt idx="77">
                  <c:v>1.039027900096647E-3</c:v>
                </c:pt>
                <c:pt idx="78">
                  <c:v>9.7494813923544815E-4</c:v>
                </c:pt>
                <c:pt idx="79">
                  <c:v>9.6731861539517319E-4</c:v>
                </c:pt>
                <c:pt idx="80">
                  <c:v>9.6142170409352552E-4</c:v>
                </c:pt>
                <c:pt idx="81">
                  <c:v>9.5485620066402166E-4</c:v>
                </c:pt>
                <c:pt idx="82">
                  <c:v>9.4939989438738205E-4</c:v>
                </c:pt>
                <c:pt idx="83">
                  <c:v>9.4522396186248931E-4</c:v>
                </c:pt>
                <c:pt idx="84">
                  <c:v>9.4165658829409153E-4</c:v>
                </c:pt>
                <c:pt idx="85">
                  <c:v>9.3794314002600598E-4</c:v>
                </c:pt>
                <c:pt idx="86">
                  <c:v>9.3514922809222255E-4</c:v>
                </c:pt>
                <c:pt idx="87">
                  <c:v>9.3240826674348008E-4</c:v>
                </c:pt>
                <c:pt idx="88">
                  <c:v>8.8763925524699212E-4</c:v>
                </c:pt>
                <c:pt idx="89">
                  <c:v>8.8591403606020117E-4</c:v>
                </c:pt>
                <c:pt idx="90">
                  <c:v>8.8533902999771348E-4</c:v>
                </c:pt>
                <c:pt idx="91">
                  <c:v>8.852291293574016E-4</c:v>
                </c:pt>
                <c:pt idx="92">
                  <c:v>8.8606720685645377E-4</c:v>
                </c:pt>
                <c:pt idx="93">
                  <c:v>8.87075115742526E-4</c:v>
                </c:pt>
                <c:pt idx="94">
                  <c:v>8.8895635729116301E-4</c:v>
                </c:pt>
                <c:pt idx="95">
                  <c:v>8.9144078806612762E-4</c:v>
                </c:pt>
                <c:pt idx="96">
                  <c:v>8.931531418237249E-4</c:v>
                </c:pt>
                <c:pt idx="97">
                  <c:v>8.9714921943765021E-4</c:v>
                </c:pt>
                <c:pt idx="98">
                  <c:v>8.6183652476949104E-4</c:v>
                </c:pt>
                <c:pt idx="99">
                  <c:v>8.6572666911259393E-4</c:v>
                </c:pt>
                <c:pt idx="100">
                  <c:v>8.6956437181479865E-4</c:v>
                </c:pt>
                <c:pt idx="101">
                  <c:v>8.727562213696684E-4</c:v>
                </c:pt>
                <c:pt idx="102">
                  <c:v>8.7717329709988243E-4</c:v>
                </c:pt>
                <c:pt idx="103">
                  <c:v>8.8185010943619881E-4</c:v>
                </c:pt>
                <c:pt idx="104">
                  <c:v>8.8519505456524151E-4</c:v>
                </c:pt>
                <c:pt idx="105">
                  <c:v>8.8911072843810229E-4</c:v>
                </c:pt>
                <c:pt idx="106">
                  <c:v>8.9406120515794578E-4</c:v>
                </c:pt>
                <c:pt idx="107">
                  <c:v>8.9869606653856908E-4</c:v>
                </c:pt>
                <c:pt idx="108">
                  <c:v>8.6783589416083464E-4</c:v>
                </c:pt>
                <c:pt idx="109">
                  <c:v>8.7374524287318228E-4</c:v>
                </c:pt>
                <c:pt idx="110">
                  <c:v>8.789532008939559E-4</c:v>
                </c:pt>
                <c:pt idx="111">
                  <c:v>8.851949891124539E-4</c:v>
                </c:pt>
                <c:pt idx="112">
                  <c:v>8.921117645263293E-4</c:v>
                </c:pt>
                <c:pt idx="113">
                  <c:v>8.9893230312482447E-4</c:v>
                </c:pt>
                <c:pt idx="114">
                  <c:v>9.0633784137648097E-4</c:v>
                </c:pt>
                <c:pt idx="115">
                  <c:v>9.1302588225585554E-4</c:v>
                </c:pt>
                <c:pt idx="116">
                  <c:v>9.2049144929919025E-4</c:v>
                </c:pt>
                <c:pt idx="117">
                  <c:v>9.2828526453913142E-4</c:v>
                </c:pt>
                <c:pt idx="118">
                  <c:v>9.0096102962734033E-4</c:v>
                </c:pt>
                <c:pt idx="119">
                  <c:v>9.0791494312385073E-4</c:v>
                </c:pt>
                <c:pt idx="120">
                  <c:v>9.1667373235833425E-4</c:v>
                </c:pt>
                <c:pt idx="121">
                  <c:v>9.2343662060701882E-4</c:v>
                </c:pt>
                <c:pt idx="122">
                  <c:v>9.3115534067876149E-4</c:v>
                </c:pt>
                <c:pt idx="123">
                  <c:v>9.3945958944480126E-4</c:v>
                </c:pt>
                <c:pt idx="124">
                  <c:v>9.4774875113752641E-4</c:v>
                </c:pt>
                <c:pt idx="125">
                  <c:v>9.5611259983727735E-4</c:v>
                </c:pt>
                <c:pt idx="126">
                  <c:v>9.6483251122598699E-4</c:v>
                </c:pt>
                <c:pt idx="127">
                  <c:v>9.7402691151025152E-4</c:v>
                </c:pt>
                <c:pt idx="128">
                  <c:v>9.4838106887636271E-4</c:v>
                </c:pt>
                <c:pt idx="129">
                  <c:v>9.5823594018060697E-4</c:v>
                </c:pt>
                <c:pt idx="130">
                  <c:v>9.6833424635668023E-4</c:v>
                </c:pt>
                <c:pt idx="131">
                  <c:v>9.7869489987987483E-4</c:v>
                </c:pt>
                <c:pt idx="132">
                  <c:v>9.8879501589565263E-4</c:v>
                </c:pt>
                <c:pt idx="133">
                  <c:v>9.9927240178820822E-4</c:v>
                </c:pt>
                <c:pt idx="134">
                  <c:v>1.0098903001129643E-3</c:v>
                </c:pt>
                <c:pt idx="135">
                  <c:v>1.0200488448888748E-3</c:v>
                </c:pt>
                <c:pt idx="136">
                  <c:v>1.0301279539554899E-3</c:v>
                </c:pt>
                <c:pt idx="137">
                  <c:v>1.0403725779712064E-3</c:v>
                </c:pt>
                <c:pt idx="138">
                  <c:v>1.0153459400758168E-3</c:v>
                </c:pt>
                <c:pt idx="139">
                  <c:v>1.024772844939935E-3</c:v>
                </c:pt>
                <c:pt idx="140">
                  <c:v>1.0333665705233675E-3</c:v>
                </c:pt>
                <c:pt idx="141">
                  <c:v>1.0418362291101655E-3</c:v>
                </c:pt>
                <c:pt idx="142">
                  <c:v>1.049060785650188E-3</c:v>
                </c:pt>
                <c:pt idx="143">
                  <c:v>1.0582013419605351E-3</c:v>
                </c:pt>
                <c:pt idx="144">
                  <c:v>1.0668918358692971E-3</c:v>
                </c:pt>
                <c:pt idx="145">
                  <c:v>1.0752215103542726E-3</c:v>
                </c:pt>
                <c:pt idx="146">
                  <c:v>1.0831750414527768E-3</c:v>
                </c:pt>
                <c:pt idx="147">
                  <c:v>1.0921594915370163E-3</c:v>
                </c:pt>
                <c:pt idx="148">
                  <c:v>1.0670072268430914E-3</c:v>
                </c:pt>
                <c:pt idx="149">
                  <c:v>1.0757709638037941E-3</c:v>
                </c:pt>
                <c:pt idx="150">
                  <c:v>1.0844923719789455E-3</c:v>
                </c:pt>
                <c:pt idx="151">
                  <c:v>1.0949048096899631E-3</c:v>
                </c:pt>
                <c:pt idx="152">
                  <c:v>1.1044587820702252E-3</c:v>
                </c:pt>
                <c:pt idx="153">
                  <c:v>1.1149808460618829E-3</c:v>
                </c:pt>
                <c:pt idx="154">
                  <c:v>1.1256031314711128E-3</c:v>
                </c:pt>
                <c:pt idx="155">
                  <c:v>1.1357441130172838E-3</c:v>
                </c:pt>
                <c:pt idx="156">
                  <c:v>1.1458493986074472E-3</c:v>
                </c:pt>
                <c:pt idx="157">
                  <c:v>1.1559899152193257E-3</c:v>
                </c:pt>
                <c:pt idx="158">
                  <c:v>1.1310850762688781E-3</c:v>
                </c:pt>
                <c:pt idx="159">
                  <c:v>1.1398484349715531E-3</c:v>
                </c:pt>
                <c:pt idx="160">
                  <c:v>1.1490227113273119E-3</c:v>
                </c:pt>
                <c:pt idx="161">
                  <c:v>1.1564840698282551E-3</c:v>
                </c:pt>
                <c:pt idx="162">
                  <c:v>1.1646608187256707E-3</c:v>
                </c:pt>
                <c:pt idx="163">
                  <c:v>1.1729178405212154E-3</c:v>
                </c:pt>
                <c:pt idx="164">
                  <c:v>1.1809923781500363E-3</c:v>
                </c:pt>
                <c:pt idx="165">
                  <c:v>1.1900248932730615E-3</c:v>
                </c:pt>
                <c:pt idx="166">
                  <c:v>1.1984633431272942E-3</c:v>
                </c:pt>
                <c:pt idx="167">
                  <c:v>1.2068284295806955E-3</c:v>
                </c:pt>
                <c:pt idx="168">
                  <c:v>1.1820409407111358E-3</c:v>
                </c:pt>
                <c:pt idx="169">
                  <c:v>1.1904276184608251E-3</c:v>
                </c:pt>
                <c:pt idx="170">
                  <c:v>1.198892814400403E-3</c:v>
                </c:pt>
                <c:pt idx="171">
                  <c:v>1.2073000202570666E-3</c:v>
                </c:pt>
                <c:pt idx="172">
                  <c:v>1.2163113741943171E-3</c:v>
                </c:pt>
                <c:pt idx="173">
                  <c:v>1.2258376748471684E-3</c:v>
                </c:pt>
                <c:pt idx="174">
                  <c:v>1.2349437716402804E-3</c:v>
                </c:pt>
                <c:pt idx="175">
                  <c:v>1.2458018722609477E-3</c:v>
                </c:pt>
                <c:pt idx="176">
                  <c:v>1.2579565060437295E-3</c:v>
                </c:pt>
                <c:pt idx="177">
                  <c:v>1.2685706076564804E-3</c:v>
                </c:pt>
                <c:pt idx="178">
                  <c:v>1.2439752976641579E-3</c:v>
                </c:pt>
                <c:pt idx="179">
                  <c:v>1.2546095730253139E-3</c:v>
                </c:pt>
                <c:pt idx="180">
                  <c:v>1.2648334004237763E-3</c:v>
                </c:pt>
                <c:pt idx="181">
                  <c:v>1.2766725450371406E-3</c:v>
                </c:pt>
                <c:pt idx="182">
                  <c:v>1.2864483642509934E-3</c:v>
                </c:pt>
                <c:pt idx="183">
                  <c:v>1.2980398155072782E-3</c:v>
                </c:pt>
                <c:pt idx="184">
                  <c:v>1.3079838632360234E-3</c:v>
                </c:pt>
                <c:pt idx="185">
                  <c:v>1.3191107229063837E-3</c:v>
                </c:pt>
                <c:pt idx="186">
                  <c:v>1.3297342996491171E-3</c:v>
                </c:pt>
                <c:pt idx="187">
                  <c:v>1.3397266156760209E-3</c:v>
                </c:pt>
                <c:pt idx="188">
                  <c:v>1.3167830376156313E-3</c:v>
                </c:pt>
                <c:pt idx="189">
                  <c:v>1.3271675018815235E-3</c:v>
                </c:pt>
                <c:pt idx="190">
                  <c:v>1.3362323388537004E-3</c:v>
                </c:pt>
                <c:pt idx="191">
                  <c:v>1.3462254607602489E-3</c:v>
                </c:pt>
                <c:pt idx="192">
                  <c:v>1.3569660418697451E-3</c:v>
                </c:pt>
                <c:pt idx="193">
                  <c:v>1.3676859182803224E-3</c:v>
                </c:pt>
                <c:pt idx="194">
                  <c:v>1.3773701278396654E-3</c:v>
                </c:pt>
                <c:pt idx="195">
                  <c:v>1.3884648365815855E-3</c:v>
                </c:pt>
                <c:pt idx="196">
                  <c:v>1.3992610633271842E-3</c:v>
                </c:pt>
                <c:pt idx="197">
                  <c:v>1.4125034996077398E-3</c:v>
                </c:pt>
                <c:pt idx="198">
                  <c:v>1.390906371353181E-3</c:v>
                </c:pt>
                <c:pt idx="199">
                  <c:v>1.4030345387665497E-3</c:v>
                </c:pt>
                <c:pt idx="200">
                  <c:v>1.4170376455655371E-3</c:v>
                </c:pt>
                <c:pt idx="201">
                  <c:v>1.4318677973010631E-3</c:v>
                </c:pt>
                <c:pt idx="202">
                  <c:v>1.4451466182098297E-3</c:v>
                </c:pt>
                <c:pt idx="203">
                  <c:v>1.4592547290100824E-3</c:v>
                </c:pt>
                <c:pt idx="204">
                  <c:v>1.4743314565983337E-3</c:v>
                </c:pt>
                <c:pt idx="205">
                  <c:v>1.4879830449733809E-3</c:v>
                </c:pt>
                <c:pt idx="206">
                  <c:v>1.5023341063861383E-3</c:v>
                </c:pt>
                <c:pt idx="207">
                  <c:v>1.5156213255703944E-3</c:v>
                </c:pt>
                <c:pt idx="208">
                  <c:v>1.4928872024795252E-3</c:v>
                </c:pt>
                <c:pt idx="209">
                  <c:v>1.5053724720447085E-3</c:v>
                </c:pt>
                <c:pt idx="210">
                  <c:v>1.5180600340886394E-3</c:v>
                </c:pt>
                <c:pt idx="211">
                  <c:v>1.5297286698624059E-3</c:v>
                </c:pt>
                <c:pt idx="212">
                  <c:v>1.5424775035889585E-3</c:v>
                </c:pt>
                <c:pt idx="213">
                  <c:v>1.5533412468522704E-3</c:v>
                </c:pt>
                <c:pt idx="214">
                  <c:v>1.5636468415521387E-3</c:v>
                </c:pt>
                <c:pt idx="215">
                  <c:v>1.5770230219471883E-3</c:v>
                </c:pt>
                <c:pt idx="216">
                  <c:v>1.5892257726824383E-3</c:v>
                </c:pt>
                <c:pt idx="217">
                  <c:v>1.6016991563269274E-3</c:v>
                </c:pt>
                <c:pt idx="218">
                  <c:v>1.577122575084049E-3</c:v>
                </c:pt>
                <c:pt idx="219">
                  <c:v>1.5901457530435607E-3</c:v>
                </c:pt>
                <c:pt idx="220">
                  <c:v>1.6064052045083733E-3</c:v>
                </c:pt>
                <c:pt idx="221">
                  <c:v>1.6196082174610971E-3</c:v>
                </c:pt>
                <c:pt idx="222">
                  <c:v>1.6330078697696282E-3</c:v>
                </c:pt>
                <c:pt idx="223">
                  <c:v>1.6472805463402496E-3</c:v>
                </c:pt>
                <c:pt idx="224">
                  <c:v>1.6614433735474517E-3</c:v>
                </c:pt>
                <c:pt idx="225">
                  <c:v>1.6785071944529595E-3</c:v>
                </c:pt>
                <c:pt idx="226">
                  <c:v>1.6921226155075194E-3</c:v>
                </c:pt>
                <c:pt idx="227">
                  <c:v>1.7048241239019241E-3</c:v>
                </c:pt>
                <c:pt idx="228">
                  <c:v>1.6832837423557108E-3</c:v>
                </c:pt>
                <c:pt idx="229">
                  <c:v>1.6977606034689675E-3</c:v>
                </c:pt>
                <c:pt idx="230">
                  <c:v>1.7118545666899075E-3</c:v>
                </c:pt>
                <c:pt idx="231">
                  <c:v>1.7255877191576655E-3</c:v>
                </c:pt>
                <c:pt idx="232">
                  <c:v>1.7383082723451415E-3</c:v>
                </c:pt>
                <c:pt idx="233">
                  <c:v>1.7515344182992268E-3</c:v>
                </c:pt>
                <c:pt idx="234">
                  <c:v>1.764720801294341E-3</c:v>
                </c:pt>
                <c:pt idx="235">
                  <c:v>1.7801219147871234E-3</c:v>
                </c:pt>
                <c:pt idx="236">
                  <c:v>1.7925420236315423E-3</c:v>
                </c:pt>
                <c:pt idx="237">
                  <c:v>1.8064511888193826E-3</c:v>
                </c:pt>
                <c:pt idx="238">
                  <c:v>1.783859274258682E-3</c:v>
                </c:pt>
                <c:pt idx="239">
                  <c:v>1.7997753677553025E-3</c:v>
                </c:pt>
                <c:pt idx="240">
                  <c:v>1.8176380344918695E-3</c:v>
                </c:pt>
                <c:pt idx="241">
                  <c:v>1.8311354750926796E-3</c:v>
                </c:pt>
                <c:pt idx="242">
                  <c:v>1.8496580833358249E-3</c:v>
                </c:pt>
                <c:pt idx="243">
                  <c:v>1.8649543545978936E-3</c:v>
                </c:pt>
                <c:pt idx="244">
                  <c:v>1.8806156564700645E-3</c:v>
                </c:pt>
                <c:pt idx="245">
                  <c:v>1.8964884969848049E-3</c:v>
                </c:pt>
                <c:pt idx="246">
                  <c:v>1.9087546295682566E-3</c:v>
                </c:pt>
                <c:pt idx="247">
                  <c:v>1.9227840209723977E-3</c:v>
                </c:pt>
                <c:pt idx="248">
                  <c:v>1.89631658893928E-3</c:v>
                </c:pt>
                <c:pt idx="249">
                  <c:v>1.9079444467653161E-3</c:v>
                </c:pt>
                <c:pt idx="250">
                  <c:v>1.9206659510116483E-3</c:v>
                </c:pt>
                <c:pt idx="251">
                  <c:v>1.9307830409737577E-3</c:v>
                </c:pt>
                <c:pt idx="252">
                  <c:v>1.9436188492054497E-3</c:v>
                </c:pt>
                <c:pt idx="253">
                  <c:v>1.9559801855503541E-3</c:v>
                </c:pt>
                <c:pt idx="254">
                  <c:v>1.9683495442595319E-3</c:v>
                </c:pt>
                <c:pt idx="255">
                  <c:v>1.9817680152355009E-3</c:v>
                </c:pt>
                <c:pt idx="256">
                  <c:v>1.9973650715329524E-3</c:v>
                </c:pt>
                <c:pt idx="257">
                  <c:v>2.0152737821889631E-3</c:v>
                </c:pt>
                <c:pt idx="258">
                  <c:v>1.9938723729387687E-3</c:v>
                </c:pt>
                <c:pt idx="259">
                  <c:v>2.0112736605483513E-3</c:v>
                </c:pt>
                <c:pt idx="260">
                  <c:v>2.0302077715602614E-3</c:v>
                </c:pt>
                <c:pt idx="261">
                  <c:v>2.0496151700815759E-3</c:v>
                </c:pt>
                <c:pt idx="262">
                  <c:v>2.0702576784303039E-3</c:v>
                </c:pt>
                <c:pt idx="263">
                  <c:v>2.0902766817944311E-3</c:v>
                </c:pt>
                <c:pt idx="264">
                  <c:v>2.1092295654168047E-3</c:v>
                </c:pt>
                <c:pt idx="265">
                  <c:v>2.1282902684085828E-3</c:v>
                </c:pt>
                <c:pt idx="266">
                  <c:v>2.1476968335552393E-3</c:v>
                </c:pt>
                <c:pt idx="267">
                  <c:v>2.1671762438654858E-3</c:v>
                </c:pt>
                <c:pt idx="268">
                  <c:v>2.1470174824782346E-3</c:v>
                </c:pt>
                <c:pt idx="269">
                  <c:v>2.1675049607443138E-3</c:v>
                </c:pt>
                <c:pt idx="270">
                  <c:v>2.1901107626393079E-3</c:v>
                </c:pt>
                <c:pt idx="271">
                  <c:v>2.211773703306134E-3</c:v>
                </c:pt>
                <c:pt idx="272">
                  <c:v>2.2327179205935844E-3</c:v>
                </c:pt>
                <c:pt idx="273">
                  <c:v>2.2554973339947849E-3</c:v>
                </c:pt>
                <c:pt idx="274">
                  <c:v>2.2765896716694795E-3</c:v>
                </c:pt>
                <c:pt idx="275">
                  <c:v>2.2982779547402726E-3</c:v>
                </c:pt>
                <c:pt idx="276">
                  <c:v>2.3172036935550054E-3</c:v>
                </c:pt>
                <c:pt idx="277">
                  <c:v>2.3322700421703211E-3</c:v>
                </c:pt>
                <c:pt idx="278">
                  <c:v>2.3074823583934521E-3</c:v>
                </c:pt>
                <c:pt idx="279">
                  <c:v>2.3253943451783813E-3</c:v>
                </c:pt>
                <c:pt idx="280">
                  <c:v>2.343386726949647E-3</c:v>
                </c:pt>
                <c:pt idx="281">
                  <c:v>2.3592969688482172E-3</c:v>
                </c:pt>
                <c:pt idx="282">
                  <c:v>2.3737917508534815E-3</c:v>
                </c:pt>
                <c:pt idx="283">
                  <c:v>2.3911004221761124E-3</c:v>
                </c:pt>
                <c:pt idx="284">
                  <c:v>2.4099986286981452E-3</c:v>
                </c:pt>
                <c:pt idx="285">
                  <c:v>2.428018949008898E-3</c:v>
                </c:pt>
                <c:pt idx="286">
                  <c:v>2.4480240662804343E-3</c:v>
                </c:pt>
                <c:pt idx="287">
                  <c:v>2.46712102858512E-3</c:v>
                </c:pt>
                <c:pt idx="288">
                  <c:v>2.4470053353518235E-3</c:v>
                </c:pt>
                <c:pt idx="289">
                  <c:v>2.4687934325122703E-3</c:v>
                </c:pt>
                <c:pt idx="290">
                  <c:v>2.4917654835647828E-3</c:v>
                </c:pt>
                <c:pt idx="291">
                  <c:v>2.5116018084584738E-3</c:v>
                </c:pt>
                <c:pt idx="292">
                  <c:v>2.5338604096499691E-3</c:v>
                </c:pt>
                <c:pt idx="293">
                  <c:v>2.5596772536302299E-3</c:v>
                </c:pt>
                <c:pt idx="294">
                  <c:v>2.5793483540590607E-3</c:v>
                </c:pt>
                <c:pt idx="295">
                  <c:v>2.6043519301074034E-3</c:v>
                </c:pt>
                <c:pt idx="296">
                  <c:v>2.6238217409776435E-3</c:v>
                </c:pt>
                <c:pt idx="297">
                  <c:v>2.6465207263113798E-3</c:v>
                </c:pt>
                <c:pt idx="298">
                  <c:v>2.6244035748145596E-3</c:v>
                </c:pt>
                <c:pt idx="299">
                  <c:v>2.6428989784864467E-3</c:v>
                </c:pt>
                <c:pt idx="300">
                  <c:v>2.6665100180307739E-3</c:v>
                </c:pt>
                <c:pt idx="301">
                  <c:v>2.684303778731426E-3</c:v>
                </c:pt>
                <c:pt idx="302">
                  <c:v>2.7079223652581672E-3</c:v>
                </c:pt>
                <c:pt idx="303">
                  <c:v>2.7315762989288212E-3</c:v>
                </c:pt>
                <c:pt idx="304">
                  <c:v>2.7555686028576231E-3</c:v>
                </c:pt>
                <c:pt idx="305">
                  <c:v>2.7846927651735136E-3</c:v>
                </c:pt>
                <c:pt idx="306">
                  <c:v>2.809777174456816E-3</c:v>
                </c:pt>
                <c:pt idx="307">
                  <c:v>2.8388580507356658E-3</c:v>
                </c:pt>
                <c:pt idx="308">
                  <c:v>2.8214881768930163E-3</c:v>
                </c:pt>
                <c:pt idx="309">
                  <c:v>2.8504909601422129E-3</c:v>
                </c:pt>
                <c:pt idx="310">
                  <c:v>2.8832833515399013E-3</c:v>
                </c:pt>
                <c:pt idx="311">
                  <c:v>2.9060941024770877E-3</c:v>
                </c:pt>
                <c:pt idx="312">
                  <c:v>2.9356096581614494E-3</c:v>
                </c:pt>
                <c:pt idx="313">
                  <c:v>2.9649211872242185E-3</c:v>
                </c:pt>
                <c:pt idx="314">
                  <c:v>2.9919232271161688E-3</c:v>
                </c:pt>
                <c:pt idx="315">
                  <c:v>3.016427484412837E-3</c:v>
                </c:pt>
                <c:pt idx="316">
                  <c:v>3.0389394758579612E-3</c:v>
                </c:pt>
                <c:pt idx="317">
                  <c:v>3.0675274338326686E-3</c:v>
                </c:pt>
                <c:pt idx="318">
                  <c:v>3.0416860395705955E-3</c:v>
                </c:pt>
                <c:pt idx="319">
                  <c:v>3.0634158697807152E-3</c:v>
                </c:pt>
                <c:pt idx="320">
                  <c:v>3.0868443354796272E-3</c:v>
                </c:pt>
                <c:pt idx="321">
                  <c:v>3.1107787847986144E-3</c:v>
                </c:pt>
                <c:pt idx="322">
                  <c:v>3.1380363317345113E-3</c:v>
                </c:pt>
                <c:pt idx="323">
                  <c:v>3.1592838901976349E-3</c:v>
                </c:pt>
                <c:pt idx="324">
                  <c:v>3.1799109053148962E-3</c:v>
                </c:pt>
                <c:pt idx="325">
                  <c:v>3.2076757149666268E-3</c:v>
                </c:pt>
                <c:pt idx="326">
                  <c:v>3.2342807498612022E-3</c:v>
                </c:pt>
                <c:pt idx="327">
                  <c:v>3.2620062631529387E-3</c:v>
                </c:pt>
                <c:pt idx="328">
                  <c:v>3.2293719695844362E-3</c:v>
                </c:pt>
                <c:pt idx="329">
                  <c:v>3.2560656158269084E-3</c:v>
                </c:pt>
                <c:pt idx="330">
                  <c:v>3.2812717663148424E-3</c:v>
                </c:pt>
                <c:pt idx="331">
                  <c:v>3.303859394464682E-3</c:v>
                </c:pt>
                <c:pt idx="332">
                  <c:v>3.3254409871477605E-3</c:v>
                </c:pt>
                <c:pt idx="333">
                  <c:v>3.3393676245563166E-3</c:v>
                </c:pt>
                <c:pt idx="334">
                  <c:v>3.353416520665582E-3</c:v>
                </c:pt>
                <c:pt idx="335">
                  <c:v>3.3689321920116239E-3</c:v>
                </c:pt>
                <c:pt idx="336">
                  <c:v>3.3842470212987015E-3</c:v>
                </c:pt>
                <c:pt idx="337">
                  <c:v>3.3985666871306549E-3</c:v>
                </c:pt>
                <c:pt idx="338">
                  <c:v>3.3640838095824054E-3</c:v>
                </c:pt>
                <c:pt idx="339">
                  <c:v>3.3768133068145813E-3</c:v>
                </c:pt>
                <c:pt idx="340">
                  <c:v>3.4000417939854138E-3</c:v>
                </c:pt>
                <c:pt idx="341">
                  <c:v>3.4278134857763341E-3</c:v>
                </c:pt>
                <c:pt idx="342">
                  <c:v>3.4529386050449512E-3</c:v>
                </c:pt>
                <c:pt idx="343">
                  <c:v>3.4828238060836607E-3</c:v>
                </c:pt>
                <c:pt idx="344">
                  <c:v>3.5086400657947849E-3</c:v>
                </c:pt>
                <c:pt idx="345">
                  <c:v>3.5417388894659015E-3</c:v>
                </c:pt>
                <c:pt idx="346">
                  <c:v>3.5678379348708638E-3</c:v>
                </c:pt>
                <c:pt idx="347">
                  <c:v>3.5967498063319767E-3</c:v>
                </c:pt>
                <c:pt idx="348">
                  <c:v>3.5739902806190679E-3</c:v>
                </c:pt>
                <c:pt idx="349">
                  <c:v>3.5979232600547055E-3</c:v>
                </c:pt>
                <c:pt idx="350">
                  <c:v>3.6239299872571798E-3</c:v>
                </c:pt>
                <c:pt idx="351">
                  <c:v>3.6426198680237715E-3</c:v>
                </c:pt>
                <c:pt idx="352">
                  <c:v>3.657284496737182E-3</c:v>
                </c:pt>
                <c:pt idx="353">
                  <c:v>3.682929720559698E-3</c:v>
                </c:pt>
                <c:pt idx="354">
                  <c:v>3.6980392808317782E-3</c:v>
                </c:pt>
                <c:pt idx="355">
                  <c:v>3.7233128681689602E-3</c:v>
                </c:pt>
                <c:pt idx="356">
                  <c:v>3.7444399558603969E-3</c:v>
                </c:pt>
                <c:pt idx="357">
                  <c:v>3.7724116763943809E-3</c:v>
                </c:pt>
                <c:pt idx="358">
                  <c:v>3.7516218840924812E-3</c:v>
                </c:pt>
                <c:pt idx="359">
                  <c:v>3.777274334571546E-3</c:v>
                </c:pt>
                <c:pt idx="360">
                  <c:v>3.8153974187429408E-3</c:v>
                </c:pt>
                <c:pt idx="361">
                  <c:v>3.8520359743685379E-3</c:v>
                </c:pt>
                <c:pt idx="362">
                  <c:v>3.8945301607801195E-3</c:v>
                </c:pt>
                <c:pt idx="363">
                  <c:v>3.9336878689391827E-3</c:v>
                </c:pt>
                <c:pt idx="364">
                  <c:v>3.968020583959047E-3</c:v>
                </c:pt>
                <c:pt idx="365">
                  <c:v>4.0076507364245669E-3</c:v>
                </c:pt>
                <c:pt idx="366">
                  <c:v>4.0455323963163141E-3</c:v>
                </c:pt>
                <c:pt idx="367">
                  <c:v>4.0677809480590878E-3</c:v>
                </c:pt>
                <c:pt idx="368">
                  <c:v>4.0363234288512632E-3</c:v>
                </c:pt>
                <c:pt idx="369">
                  <c:v>4.0593069651165044E-3</c:v>
                </c:pt>
                <c:pt idx="370">
                  <c:v>4.0846400018950723E-3</c:v>
                </c:pt>
                <c:pt idx="371">
                  <c:v>4.1066883048351916E-3</c:v>
                </c:pt>
                <c:pt idx="372">
                  <c:v>4.1195922697422754E-3</c:v>
                </c:pt>
                <c:pt idx="373">
                  <c:v>4.1447759595158668E-3</c:v>
                </c:pt>
                <c:pt idx="374">
                  <c:v>4.163510945261165E-3</c:v>
                </c:pt>
                <c:pt idx="375">
                  <c:v>4.1875356081314645E-3</c:v>
                </c:pt>
                <c:pt idx="376">
                  <c:v>4.2090573806204687E-3</c:v>
                </c:pt>
                <c:pt idx="377">
                  <c:v>4.2305872270230315E-3</c:v>
                </c:pt>
                <c:pt idx="378">
                  <c:v>4.2060173297210814E-3</c:v>
                </c:pt>
                <c:pt idx="379">
                  <c:v>4.2415691398762926E-3</c:v>
                </c:pt>
                <c:pt idx="380">
                  <c:v>4.2709022910970467E-3</c:v>
                </c:pt>
                <c:pt idx="381">
                  <c:v>4.2965966932876345E-3</c:v>
                </c:pt>
                <c:pt idx="382">
                  <c:v>4.329514356885833E-3</c:v>
                </c:pt>
                <c:pt idx="383">
                  <c:v>4.374808902976637E-3</c:v>
                </c:pt>
                <c:pt idx="384">
                  <c:v>4.4165910617924619E-3</c:v>
                </c:pt>
                <c:pt idx="385">
                  <c:v>4.4433740821411523E-3</c:v>
                </c:pt>
                <c:pt idx="386">
                  <c:v>4.4737416147101611E-3</c:v>
                </c:pt>
                <c:pt idx="387">
                  <c:v>4.5160136543390796E-3</c:v>
                </c:pt>
                <c:pt idx="388">
                  <c:v>4.4933475482560863E-3</c:v>
                </c:pt>
                <c:pt idx="389">
                  <c:v>4.5236734694950502E-3</c:v>
                </c:pt>
                <c:pt idx="390">
                  <c:v>4.5531695023184691E-3</c:v>
                </c:pt>
                <c:pt idx="391">
                  <c:v>4.5868234755864013E-3</c:v>
                </c:pt>
                <c:pt idx="392">
                  <c:v>4.628053550545067E-3</c:v>
                </c:pt>
                <c:pt idx="393">
                  <c:v>4.660514136470441E-3</c:v>
                </c:pt>
                <c:pt idx="394">
                  <c:v>4.699086161004941E-3</c:v>
                </c:pt>
                <c:pt idx="395">
                  <c:v>4.7432618822041868E-3</c:v>
                </c:pt>
                <c:pt idx="396">
                  <c:v>4.7870041648141971E-3</c:v>
                </c:pt>
                <c:pt idx="397">
                  <c:v>4.8347035196102056E-3</c:v>
                </c:pt>
                <c:pt idx="398">
                  <c:v>4.821980038285727E-3</c:v>
                </c:pt>
                <c:pt idx="399">
                  <c:v>4.8802885005637389E-3</c:v>
                </c:pt>
                <c:pt idx="400">
                  <c:v>4.9387402859269259E-3</c:v>
                </c:pt>
                <c:pt idx="401">
                  <c:v>4.9940871723511016E-3</c:v>
                </c:pt>
                <c:pt idx="402">
                  <c:v>5.0476953675395887E-3</c:v>
                </c:pt>
                <c:pt idx="403">
                  <c:v>5.0998739309937816E-3</c:v>
                </c:pt>
                <c:pt idx="404">
                  <c:v>5.1579734922007799E-3</c:v>
                </c:pt>
                <c:pt idx="405">
                  <c:v>5.1985339952904091E-3</c:v>
                </c:pt>
                <c:pt idx="406">
                  <c:v>5.243330711283075E-3</c:v>
                </c:pt>
                <c:pt idx="407">
                  <c:v>5.2804088581117356E-3</c:v>
                </c:pt>
                <c:pt idx="408">
                  <c:v>5.2543847077240321E-3</c:v>
                </c:pt>
                <c:pt idx="409">
                  <c:v>5.2931758746005645E-3</c:v>
                </c:pt>
                <c:pt idx="410">
                  <c:v>5.3263785243927511E-3</c:v>
                </c:pt>
                <c:pt idx="411">
                  <c:v>5.3757552094180682E-3</c:v>
                </c:pt>
                <c:pt idx="412">
                  <c:v>5.427810495595313E-3</c:v>
                </c:pt>
                <c:pt idx="413">
                  <c:v>5.4971184793825333E-3</c:v>
                </c:pt>
                <c:pt idx="414">
                  <c:v>5.5793802369898888E-3</c:v>
                </c:pt>
                <c:pt idx="415">
                  <c:v>5.6528919483217512E-3</c:v>
                </c:pt>
                <c:pt idx="416">
                  <c:v>5.726066434816891E-3</c:v>
                </c:pt>
                <c:pt idx="417">
                  <c:v>5.8061463971799043E-3</c:v>
                </c:pt>
                <c:pt idx="418">
                  <c:v>5.8126109767086221E-3</c:v>
                </c:pt>
                <c:pt idx="419">
                  <c:v>5.8776406704095455E-3</c:v>
                </c:pt>
                <c:pt idx="420">
                  <c:v>5.9361045890893201E-3</c:v>
                </c:pt>
                <c:pt idx="421">
                  <c:v>5.9982650694068388E-3</c:v>
                </c:pt>
                <c:pt idx="422">
                  <c:v>6.0737034205541321E-3</c:v>
                </c:pt>
                <c:pt idx="423">
                  <c:v>6.1350874609510933E-3</c:v>
                </c:pt>
                <c:pt idx="424">
                  <c:v>6.1899518729310711E-3</c:v>
                </c:pt>
                <c:pt idx="425">
                  <c:v>6.2695012514662847E-3</c:v>
                </c:pt>
                <c:pt idx="426">
                  <c:v>6.36290519802497E-3</c:v>
                </c:pt>
                <c:pt idx="427">
                  <c:v>6.4727105351599645E-3</c:v>
                </c:pt>
                <c:pt idx="428">
                  <c:v>6.5211429909699213E-3</c:v>
                </c:pt>
                <c:pt idx="429">
                  <c:v>6.6349869972756343E-3</c:v>
                </c:pt>
                <c:pt idx="430">
                  <c:v>6.7961417101165458E-3</c:v>
                </c:pt>
                <c:pt idx="431">
                  <c:v>6.9284092533734749E-3</c:v>
                </c:pt>
                <c:pt idx="432">
                  <c:v>7.0667028773080598E-3</c:v>
                </c:pt>
                <c:pt idx="433">
                  <c:v>7.2144530404200397E-3</c:v>
                </c:pt>
                <c:pt idx="434">
                  <c:v>7.3314767930698589E-3</c:v>
                </c:pt>
                <c:pt idx="435">
                  <c:v>7.4666518160980758E-3</c:v>
                </c:pt>
                <c:pt idx="436">
                  <c:v>7.5522223449680532E-3</c:v>
                </c:pt>
                <c:pt idx="437">
                  <c:v>7.6416526884364212E-3</c:v>
                </c:pt>
                <c:pt idx="438">
                  <c:v>7.6150609693153102E-3</c:v>
                </c:pt>
                <c:pt idx="439">
                  <c:v>7.6455427011752264E-3</c:v>
                </c:pt>
                <c:pt idx="440">
                  <c:v>7.6946705538916789E-3</c:v>
                </c:pt>
                <c:pt idx="441">
                  <c:v>7.7519065499240015E-3</c:v>
                </c:pt>
                <c:pt idx="442">
                  <c:v>7.8665724285426099E-3</c:v>
                </c:pt>
                <c:pt idx="443">
                  <c:v>7.9327283274810267E-3</c:v>
                </c:pt>
                <c:pt idx="444">
                  <c:v>8.0012640076930815E-3</c:v>
                </c:pt>
                <c:pt idx="445">
                  <c:v>8.0535027522770312E-3</c:v>
                </c:pt>
                <c:pt idx="446">
                  <c:v>8.1342356672133194E-3</c:v>
                </c:pt>
                <c:pt idx="447">
                  <c:v>8.2360978084882342E-3</c:v>
                </c:pt>
                <c:pt idx="448">
                  <c:v>8.2133076045757293E-3</c:v>
                </c:pt>
                <c:pt idx="449">
                  <c:v>8.3044049106566816E-3</c:v>
                </c:pt>
                <c:pt idx="450">
                  <c:v>8.3871051950557898E-3</c:v>
                </c:pt>
                <c:pt idx="451">
                  <c:v>8.4947940203920352E-3</c:v>
                </c:pt>
                <c:pt idx="452">
                  <c:v>8.601743477444657E-3</c:v>
                </c:pt>
                <c:pt idx="453">
                  <c:v>8.6692281000076091E-3</c:v>
                </c:pt>
                <c:pt idx="454">
                  <c:v>8.7709774285026909E-3</c:v>
                </c:pt>
                <c:pt idx="455">
                  <c:v>8.8743001599200962E-3</c:v>
                </c:pt>
                <c:pt idx="456">
                  <c:v>9.0372785427187512E-3</c:v>
                </c:pt>
                <c:pt idx="457">
                  <c:v>9.2297529795579876E-3</c:v>
                </c:pt>
                <c:pt idx="458">
                  <c:v>9.2899926341708759E-3</c:v>
                </c:pt>
                <c:pt idx="459">
                  <c:v>9.4627443197382363E-3</c:v>
                </c:pt>
                <c:pt idx="460">
                  <c:v>9.615214635575655E-3</c:v>
                </c:pt>
                <c:pt idx="461">
                  <c:v>9.8240139808257743E-3</c:v>
                </c:pt>
                <c:pt idx="462">
                  <c:v>9.9774710022282574E-3</c:v>
                </c:pt>
                <c:pt idx="463">
                  <c:v>1.0041057653729146E-2</c:v>
                </c:pt>
                <c:pt idx="464">
                  <c:v>1.0158628117520961E-2</c:v>
                </c:pt>
                <c:pt idx="465">
                  <c:v>1.0285785542819375E-2</c:v>
                </c:pt>
                <c:pt idx="466">
                  <c:v>1.0434295586434796E-2</c:v>
                </c:pt>
                <c:pt idx="467">
                  <c:v>1.0448662045513601E-2</c:v>
                </c:pt>
                <c:pt idx="468">
                  <c:v>1.0361057124828859E-2</c:v>
                </c:pt>
                <c:pt idx="469">
                  <c:v>1.0400828499744852E-2</c:v>
                </c:pt>
                <c:pt idx="470">
                  <c:v>1.0398050008578866E-2</c:v>
                </c:pt>
                <c:pt idx="471">
                  <c:v>1.0402878779540123E-2</c:v>
                </c:pt>
                <c:pt idx="472">
                  <c:v>1.0344995563822422E-2</c:v>
                </c:pt>
                <c:pt idx="473">
                  <c:v>1.0377171819947111E-2</c:v>
                </c:pt>
                <c:pt idx="474">
                  <c:v>1.0385860954460919E-2</c:v>
                </c:pt>
                <c:pt idx="475">
                  <c:v>1.0362299027060139E-2</c:v>
                </c:pt>
                <c:pt idx="476">
                  <c:v>1.0324996706144453E-2</c:v>
                </c:pt>
                <c:pt idx="477">
                  <c:v>1.0277095558022545E-2</c:v>
                </c:pt>
                <c:pt idx="478">
                  <c:v>1.0224887558544064E-2</c:v>
                </c:pt>
                <c:pt idx="479">
                  <c:v>1.0219879792999901E-2</c:v>
                </c:pt>
                <c:pt idx="480">
                  <c:v>1.0251602845562592E-2</c:v>
                </c:pt>
                <c:pt idx="481">
                  <c:v>1.0389502573410691E-2</c:v>
                </c:pt>
                <c:pt idx="482">
                  <c:v>1.0549768474373057E-2</c:v>
                </c:pt>
                <c:pt idx="483">
                  <c:v>1.0690159486200399E-2</c:v>
                </c:pt>
                <c:pt idx="484">
                  <c:v>1.0863886112319513E-2</c:v>
                </c:pt>
                <c:pt idx="485">
                  <c:v>1.1028459667671799E-2</c:v>
                </c:pt>
                <c:pt idx="486">
                  <c:v>1.1201908984220368E-2</c:v>
                </c:pt>
                <c:pt idx="487">
                  <c:v>1.1319973228284048E-2</c:v>
                </c:pt>
                <c:pt idx="488">
                  <c:v>1.124626889680134E-2</c:v>
                </c:pt>
                <c:pt idx="489">
                  <c:v>1.1310877659476914E-2</c:v>
                </c:pt>
                <c:pt idx="490">
                  <c:v>1.1360111496362246E-2</c:v>
                </c:pt>
                <c:pt idx="491">
                  <c:v>1.1549357644353223E-2</c:v>
                </c:pt>
                <c:pt idx="492">
                  <c:v>1.1655422051267943E-2</c:v>
                </c:pt>
                <c:pt idx="493">
                  <c:v>1.1663919293594009E-2</c:v>
                </c:pt>
                <c:pt idx="494">
                  <c:v>1.1716453225219168E-2</c:v>
                </c:pt>
                <c:pt idx="495">
                  <c:v>1.1699509166618676E-2</c:v>
                </c:pt>
                <c:pt idx="496">
                  <c:v>1.1800246065012728E-2</c:v>
                </c:pt>
                <c:pt idx="497">
                  <c:v>1.1851300100000552E-2</c:v>
                </c:pt>
                <c:pt idx="498">
                  <c:v>1.183623050602863E-2</c:v>
                </c:pt>
                <c:pt idx="499">
                  <c:v>1.1995470926827007E-2</c:v>
                </c:pt>
                <c:pt idx="500">
                  <c:v>1.2136827918886808E-2</c:v>
                </c:pt>
                <c:pt idx="501">
                  <c:v>1.237932270633248E-2</c:v>
                </c:pt>
                <c:pt idx="502">
                  <c:v>1.2543958183706372E-2</c:v>
                </c:pt>
                <c:pt idx="503">
                  <c:v>1.2785690450575961E-2</c:v>
                </c:pt>
                <c:pt idx="504">
                  <c:v>1.3007367003391661E-2</c:v>
                </c:pt>
                <c:pt idx="505">
                  <c:v>1.3248332137801964E-2</c:v>
                </c:pt>
                <c:pt idx="506">
                  <c:v>1.3523442087232334E-2</c:v>
                </c:pt>
                <c:pt idx="507">
                  <c:v>1.3717034499872747E-2</c:v>
                </c:pt>
                <c:pt idx="508">
                  <c:v>1.3669317827090858E-2</c:v>
                </c:pt>
                <c:pt idx="509">
                  <c:v>1.3681127607218671E-2</c:v>
                </c:pt>
                <c:pt idx="510">
                  <c:v>1.3768142020301678E-2</c:v>
                </c:pt>
                <c:pt idx="511">
                  <c:v>1.3828402010740676E-2</c:v>
                </c:pt>
                <c:pt idx="512">
                  <c:v>1.3769478553431599E-2</c:v>
                </c:pt>
                <c:pt idx="513">
                  <c:v>1.3696496146176582E-2</c:v>
                </c:pt>
                <c:pt idx="514">
                  <c:v>1.3462392613412606E-2</c:v>
                </c:pt>
                <c:pt idx="515">
                  <c:v>1.3397546801653625E-2</c:v>
                </c:pt>
                <c:pt idx="516">
                  <c:v>1.3334087561796602E-2</c:v>
                </c:pt>
                <c:pt idx="517">
                  <c:v>1.3187856009895315E-2</c:v>
                </c:pt>
                <c:pt idx="518">
                  <c:v>1.2960156483947396E-2</c:v>
                </c:pt>
                <c:pt idx="519">
                  <c:v>1.2882764398004998E-2</c:v>
                </c:pt>
                <c:pt idx="520">
                  <c:v>1.2788075789886673E-2</c:v>
                </c:pt>
                <c:pt idx="521">
                  <c:v>1.2646322120352974E-2</c:v>
                </c:pt>
                <c:pt idx="522">
                  <c:v>1.2496309506923979E-2</c:v>
                </c:pt>
                <c:pt idx="523">
                  <c:v>1.2351740861785849E-2</c:v>
                </c:pt>
                <c:pt idx="524">
                  <c:v>1.2094086627130726E-2</c:v>
                </c:pt>
                <c:pt idx="525">
                  <c:v>1.1890251806382514E-2</c:v>
                </c:pt>
                <c:pt idx="526">
                  <c:v>1.1654239212027422E-2</c:v>
                </c:pt>
                <c:pt idx="527">
                  <c:v>1.1414943163403666E-2</c:v>
                </c:pt>
                <c:pt idx="528">
                  <c:v>1.1150324470191328E-2</c:v>
                </c:pt>
                <c:pt idx="529">
                  <c:v>1.0942431555638761E-2</c:v>
                </c:pt>
                <c:pt idx="530">
                  <c:v>1.0843634408681394E-2</c:v>
                </c:pt>
                <c:pt idx="531">
                  <c:v>1.0787622266408571E-2</c:v>
                </c:pt>
                <c:pt idx="532">
                  <c:v>1.0682963827889767E-2</c:v>
                </c:pt>
                <c:pt idx="533">
                  <c:v>1.0567374670855726E-2</c:v>
                </c:pt>
                <c:pt idx="534">
                  <c:v>1.0439406348605148E-2</c:v>
                </c:pt>
                <c:pt idx="535">
                  <c:v>1.040582734866379E-2</c:v>
                </c:pt>
                <c:pt idx="536">
                  <c:v>1.038777834125152E-2</c:v>
                </c:pt>
                <c:pt idx="537">
                  <c:v>1.0411520376687047E-2</c:v>
                </c:pt>
                <c:pt idx="538">
                  <c:v>1.0351231678344714E-2</c:v>
                </c:pt>
                <c:pt idx="539">
                  <c:v>1.0434162409250327E-2</c:v>
                </c:pt>
                <c:pt idx="540">
                  <c:v>1.0519877425685534E-2</c:v>
                </c:pt>
                <c:pt idx="541">
                  <c:v>1.0568602537079122E-2</c:v>
                </c:pt>
                <c:pt idx="542">
                  <c:v>1.0548804515911942E-2</c:v>
                </c:pt>
                <c:pt idx="543">
                  <c:v>1.0578108614990429E-2</c:v>
                </c:pt>
                <c:pt idx="544">
                  <c:v>1.0646994198338042E-2</c:v>
                </c:pt>
                <c:pt idx="545">
                  <c:v>1.0693809633482114E-2</c:v>
                </c:pt>
                <c:pt idx="546">
                  <c:v>1.0772879739624167E-2</c:v>
                </c:pt>
                <c:pt idx="547">
                  <c:v>1.0801589420752567E-2</c:v>
                </c:pt>
                <c:pt idx="548">
                  <c:v>1.0710190283092901E-2</c:v>
                </c:pt>
                <c:pt idx="549">
                  <c:v>1.0678721829220675E-2</c:v>
                </c:pt>
                <c:pt idx="550">
                  <c:v>1.0667998556835968E-2</c:v>
                </c:pt>
                <c:pt idx="551">
                  <c:v>1.0659874895710528E-2</c:v>
                </c:pt>
                <c:pt idx="552">
                  <c:v>1.0632660959227398E-2</c:v>
                </c:pt>
                <c:pt idx="553">
                  <c:v>1.0647206662482487E-2</c:v>
                </c:pt>
                <c:pt idx="554">
                  <c:v>1.0654558983176509E-2</c:v>
                </c:pt>
                <c:pt idx="555">
                  <c:v>1.0671131611973908E-2</c:v>
                </c:pt>
                <c:pt idx="556">
                  <c:v>1.0674080342545017E-2</c:v>
                </c:pt>
                <c:pt idx="557">
                  <c:v>1.0651727880180258E-2</c:v>
                </c:pt>
                <c:pt idx="558">
                  <c:v>1.05101064096983E-2</c:v>
                </c:pt>
                <c:pt idx="559">
                  <c:v>1.0504035421105557E-2</c:v>
                </c:pt>
                <c:pt idx="560">
                  <c:v>1.0525072994031848E-2</c:v>
                </c:pt>
                <c:pt idx="561">
                  <c:v>1.0488935217411996E-2</c:v>
                </c:pt>
                <c:pt idx="562">
                  <c:v>1.0499107554994839E-2</c:v>
                </c:pt>
                <c:pt idx="563">
                  <c:v>1.0515950719815127E-2</c:v>
                </c:pt>
                <c:pt idx="564">
                  <c:v>1.0554177055927091E-2</c:v>
                </c:pt>
                <c:pt idx="565">
                  <c:v>1.0648566521585837E-2</c:v>
                </c:pt>
                <c:pt idx="566">
                  <c:v>1.0708403222092364E-2</c:v>
                </c:pt>
                <c:pt idx="567">
                  <c:v>1.0785735058975236E-2</c:v>
                </c:pt>
                <c:pt idx="568">
                  <c:v>1.0723954467648017E-2</c:v>
                </c:pt>
                <c:pt idx="569">
                  <c:v>1.0813008868378228E-2</c:v>
                </c:pt>
                <c:pt idx="570">
                  <c:v>1.0909833839362717E-2</c:v>
                </c:pt>
                <c:pt idx="571">
                  <c:v>1.0943101840138138E-2</c:v>
                </c:pt>
                <c:pt idx="572">
                  <c:v>1.102593649890529E-2</c:v>
                </c:pt>
                <c:pt idx="573">
                  <c:v>1.1120540952520483E-2</c:v>
                </c:pt>
                <c:pt idx="574">
                  <c:v>1.1230148817642345E-2</c:v>
                </c:pt>
                <c:pt idx="575">
                  <c:v>1.1321907511011012E-2</c:v>
                </c:pt>
                <c:pt idx="576">
                  <c:v>1.1403816326683074E-2</c:v>
                </c:pt>
                <c:pt idx="577">
                  <c:v>1.1593194047941785E-2</c:v>
                </c:pt>
                <c:pt idx="578">
                  <c:v>1.1835533415109492E-2</c:v>
                </c:pt>
                <c:pt idx="579">
                  <c:v>1.2198036731588634E-2</c:v>
                </c:pt>
                <c:pt idx="580">
                  <c:v>1.2613277045504183E-2</c:v>
                </c:pt>
                <c:pt idx="581">
                  <c:v>1.3105626335188161E-2</c:v>
                </c:pt>
                <c:pt idx="582">
                  <c:v>1.3662611736997584E-2</c:v>
                </c:pt>
                <c:pt idx="583">
                  <c:v>1.4289222179426457E-2</c:v>
                </c:pt>
                <c:pt idx="584">
                  <c:v>1.4832310231075523E-2</c:v>
                </c:pt>
                <c:pt idx="585">
                  <c:v>1.5395331071647745E-2</c:v>
                </c:pt>
                <c:pt idx="586">
                  <c:v>1.5840365956393741E-2</c:v>
                </c:pt>
                <c:pt idx="587">
                  <c:v>1.630333647523154E-2</c:v>
                </c:pt>
                <c:pt idx="588">
                  <c:v>1.6538762956601474E-2</c:v>
                </c:pt>
                <c:pt idx="589">
                  <c:v>1.6770383179341486E-2</c:v>
                </c:pt>
                <c:pt idx="590">
                  <c:v>1.6978400993237941E-2</c:v>
                </c:pt>
                <c:pt idx="591">
                  <c:v>1.7090629139066178E-2</c:v>
                </c:pt>
                <c:pt idx="592">
                  <c:v>1.706361051621292E-2</c:v>
                </c:pt>
                <c:pt idx="593">
                  <c:v>1.7216164269813036E-2</c:v>
                </c:pt>
                <c:pt idx="594">
                  <c:v>1.7307916474142815E-2</c:v>
                </c:pt>
                <c:pt idx="595">
                  <c:v>1.7246226291940257E-2</c:v>
                </c:pt>
                <c:pt idx="596">
                  <c:v>1.7298039260326893E-2</c:v>
                </c:pt>
                <c:pt idx="597">
                  <c:v>1.7548876959258022E-2</c:v>
                </c:pt>
                <c:pt idx="598">
                  <c:v>1.7631678230150331E-2</c:v>
                </c:pt>
                <c:pt idx="599">
                  <c:v>1.7768085369687624E-2</c:v>
                </c:pt>
                <c:pt idx="600">
                  <c:v>1.7882384019026289E-2</c:v>
                </c:pt>
                <c:pt idx="601">
                  <c:v>1.8170911201157561E-2</c:v>
                </c:pt>
                <c:pt idx="602">
                  <c:v>1.8644505175289657E-2</c:v>
                </c:pt>
                <c:pt idx="603">
                  <c:v>1.9175480010814223E-2</c:v>
                </c:pt>
                <c:pt idx="604">
                  <c:v>1.9666306565428761E-2</c:v>
                </c:pt>
                <c:pt idx="605">
                  <c:v>2.0091718281570831E-2</c:v>
                </c:pt>
                <c:pt idx="606">
                  <c:v>2.0978505395870883E-2</c:v>
                </c:pt>
                <c:pt idx="607">
                  <c:v>2.1902589451690459E-2</c:v>
                </c:pt>
                <c:pt idx="608">
                  <c:v>2.2040185889870837E-2</c:v>
                </c:pt>
                <c:pt idx="609">
                  <c:v>2.2220112387712238E-2</c:v>
                </c:pt>
                <c:pt idx="610">
                  <c:v>2.2329560570768615E-2</c:v>
                </c:pt>
                <c:pt idx="611">
                  <c:v>2.2138796067974857E-2</c:v>
                </c:pt>
                <c:pt idx="612">
                  <c:v>2.1527242807358047E-2</c:v>
                </c:pt>
                <c:pt idx="613">
                  <c:v>2.0922556664480542E-2</c:v>
                </c:pt>
                <c:pt idx="614">
                  <c:v>2.0739325226725305E-2</c:v>
                </c:pt>
                <c:pt idx="615">
                  <c:v>2.0554346032337491E-2</c:v>
                </c:pt>
                <c:pt idx="616">
                  <c:v>2.0156554507098908E-2</c:v>
                </c:pt>
                <c:pt idx="617">
                  <c:v>1.9654287394000401E-2</c:v>
                </c:pt>
                <c:pt idx="618">
                  <c:v>1.9149202544780503E-2</c:v>
                </c:pt>
                <c:pt idx="619">
                  <c:v>1.902977680784471E-2</c:v>
                </c:pt>
                <c:pt idx="620">
                  <c:v>1.9165458068680877E-2</c:v>
                </c:pt>
                <c:pt idx="621">
                  <c:v>1.9358248007227755E-2</c:v>
                </c:pt>
                <c:pt idx="622">
                  <c:v>1.9638997343535542E-2</c:v>
                </c:pt>
                <c:pt idx="623">
                  <c:v>1.9932504435864359E-2</c:v>
                </c:pt>
                <c:pt idx="624">
                  <c:v>2.013447496619334E-2</c:v>
                </c:pt>
                <c:pt idx="625">
                  <c:v>2.0082832450186036E-2</c:v>
                </c:pt>
                <c:pt idx="626">
                  <c:v>2.0035837341394188E-2</c:v>
                </c:pt>
                <c:pt idx="627">
                  <c:v>2.0321980991729587E-2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ser>
          <c:idx val="1"/>
          <c:order val="1"/>
          <c:tx>
            <c:v>Eq. (A41)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Лист1!$S$3:$S$630</c:f>
              <c:numCache>
                <c:formatCode>General</c:formatCode>
                <c:ptCount val="628"/>
                <c:pt idx="0">
                  <c:v>1.8204695E-2</c:v>
                </c:pt>
                <c:pt idx="1">
                  <c:v>1.2682831E-2</c:v>
                </c:pt>
                <c:pt idx="2">
                  <c:v>1.0596776E-2</c:v>
                </c:pt>
                <c:pt idx="3">
                  <c:v>9.4698079999999997E-3</c:v>
                </c:pt>
                <c:pt idx="4">
                  <c:v>8.9052130000000004E-3</c:v>
                </c:pt>
                <c:pt idx="5">
                  <c:v>8.8314699999999993E-3</c:v>
                </c:pt>
                <c:pt idx="6">
                  <c:v>8.4379099999999999E-3</c:v>
                </c:pt>
                <c:pt idx="7">
                  <c:v>8.3242320000000009E-3</c:v>
                </c:pt>
                <c:pt idx="8">
                  <c:v>6.3376830000000002E-3</c:v>
                </c:pt>
                <c:pt idx="9">
                  <c:v>6.2039449999999998E-3</c:v>
                </c:pt>
                <c:pt idx="10">
                  <c:v>6.219886E-3</c:v>
                </c:pt>
                <c:pt idx="11">
                  <c:v>6.2001640000000002E-3</c:v>
                </c:pt>
                <c:pt idx="12">
                  <c:v>6.3425449999999998E-3</c:v>
                </c:pt>
                <c:pt idx="13">
                  <c:v>6.4762489999999999E-3</c:v>
                </c:pt>
                <c:pt idx="14">
                  <c:v>6.3746009999999997E-3</c:v>
                </c:pt>
                <c:pt idx="15">
                  <c:v>6.348439E-3</c:v>
                </c:pt>
                <c:pt idx="16">
                  <c:v>6.3635990000000002E-3</c:v>
                </c:pt>
                <c:pt idx="17">
                  <c:v>6.3508109999999996E-3</c:v>
                </c:pt>
                <c:pt idx="18">
                  <c:v>5.3365670000000004E-3</c:v>
                </c:pt>
                <c:pt idx="19">
                  <c:v>5.1346430000000004E-3</c:v>
                </c:pt>
                <c:pt idx="20">
                  <c:v>5.1619559999999997E-3</c:v>
                </c:pt>
                <c:pt idx="21">
                  <c:v>5.2081239999999997E-3</c:v>
                </c:pt>
                <c:pt idx="22">
                  <c:v>5.2120969999999997E-3</c:v>
                </c:pt>
                <c:pt idx="23">
                  <c:v>5.2977420000000002E-3</c:v>
                </c:pt>
                <c:pt idx="24">
                  <c:v>5.3092959999999998E-3</c:v>
                </c:pt>
                <c:pt idx="25">
                  <c:v>5.4227800000000003E-3</c:v>
                </c:pt>
                <c:pt idx="26">
                  <c:v>5.5118270000000004E-3</c:v>
                </c:pt>
                <c:pt idx="27">
                  <c:v>5.5337779999999996E-3</c:v>
                </c:pt>
                <c:pt idx="28">
                  <c:v>4.9151120000000001E-3</c:v>
                </c:pt>
                <c:pt idx="29">
                  <c:v>4.8341060000000003E-3</c:v>
                </c:pt>
                <c:pt idx="30">
                  <c:v>4.8004789999999999E-3</c:v>
                </c:pt>
                <c:pt idx="31">
                  <c:v>4.7369669999999999E-3</c:v>
                </c:pt>
                <c:pt idx="32">
                  <c:v>4.6170669999999999E-3</c:v>
                </c:pt>
                <c:pt idx="33">
                  <c:v>4.4931019999999997E-3</c:v>
                </c:pt>
                <c:pt idx="34">
                  <c:v>4.3746499999999999E-3</c:v>
                </c:pt>
                <c:pt idx="35">
                  <c:v>4.3197770000000003E-3</c:v>
                </c:pt>
                <c:pt idx="36">
                  <c:v>4.209768E-3</c:v>
                </c:pt>
                <c:pt idx="37">
                  <c:v>4.1161059999999996E-3</c:v>
                </c:pt>
                <c:pt idx="38">
                  <c:v>3.5868990000000002E-3</c:v>
                </c:pt>
                <c:pt idx="39">
                  <c:v>3.5281890000000002E-3</c:v>
                </c:pt>
                <c:pt idx="40">
                  <c:v>3.4875459999999998E-3</c:v>
                </c:pt>
                <c:pt idx="41">
                  <c:v>3.395754E-3</c:v>
                </c:pt>
                <c:pt idx="42">
                  <c:v>3.3339519999999998E-3</c:v>
                </c:pt>
                <c:pt idx="43">
                  <c:v>3.2434949999999999E-3</c:v>
                </c:pt>
                <c:pt idx="44">
                  <c:v>3.110074E-3</c:v>
                </c:pt>
                <c:pt idx="45">
                  <c:v>2.9834890000000002E-3</c:v>
                </c:pt>
                <c:pt idx="46">
                  <c:v>2.837202E-3</c:v>
                </c:pt>
                <c:pt idx="47">
                  <c:v>2.708495E-3</c:v>
                </c:pt>
                <c:pt idx="48">
                  <c:v>2.363361E-3</c:v>
                </c:pt>
                <c:pt idx="49">
                  <c:v>2.2486889999999999E-3</c:v>
                </c:pt>
                <c:pt idx="50">
                  <c:v>2.149803E-3</c:v>
                </c:pt>
                <c:pt idx="51">
                  <c:v>2.0424050000000002E-3</c:v>
                </c:pt>
                <c:pt idx="52">
                  <c:v>1.941143E-3</c:v>
                </c:pt>
                <c:pt idx="53">
                  <c:v>1.849032E-3</c:v>
                </c:pt>
                <c:pt idx="54">
                  <c:v>1.755946E-3</c:v>
                </c:pt>
                <c:pt idx="55">
                  <c:v>1.6709920000000001E-3</c:v>
                </c:pt>
                <c:pt idx="56">
                  <c:v>1.5866470000000001E-3</c:v>
                </c:pt>
                <c:pt idx="57">
                  <c:v>1.5070960000000001E-3</c:v>
                </c:pt>
                <c:pt idx="58">
                  <c:v>1.33898E-3</c:v>
                </c:pt>
                <c:pt idx="59">
                  <c:v>1.272175E-3</c:v>
                </c:pt>
                <c:pt idx="60">
                  <c:v>1.207065E-3</c:v>
                </c:pt>
                <c:pt idx="61">
                  <c:v>1.144228E-3</c:v>
                </c:pt>
                <c:pt idx="62">
                  <c:v>1.0877160000000001E-3</c:v>
                </c:pt>
                <c:pt idx="63">
                  <c:v>1.0377800000000001E-3</c:v>
                </c:pt>
                <c:pt idx="64">
                  <c:v>9.9025700000000003E-4</c:v>
                </c:pt>
                <c:pt idx="65">
                  <c:v>9.4670900000000001E-4</c:v>
                </c:pt>
                <c:pt idx="66">
                  <c:v>9.0989599999999999E-4</c:v>
                </c:pt>
                <c:pt idx="67">
                  <c:v>8.7761100000000004E-4</c:v>
                </c:pt>
                <c:pt idx="68">
                  <c:v>7.9914000000000005E-4</c:v>
                </c:pt>
                <c:pt idx="69">
                  <c:v>7.7430800000000003E-4</c:v>
                </c:pt>
                <c:pt idx="70">
                  <c:v>7.52347E-4</c:v>
                </c:pt>
                <c:pt idx="71">
                  <c:v>7.3415199999999996E-4</c:v>
                </c:pt>
                <c:pt idx="72">
                  <c:v>7.1801500000000002E-4</c:v>
                </c:pt>
                <c:pt idx="73">
                  <c:v>7.0268499999999998E-4</c:v>
                </c:pt>
                <c:pt idx="74">
                  <c:v>6.87E-4</c:v>
                </c:pt>
                <c:pt idx="75">
                  <c:v>6.7334000000000003E-4</c:v>
                </c:pt>
                <c:pt idx="76">
                  <c:v>6.6045600000000002E-4</c:v>
                </c:pt>
                <c:pt idx="77">
                  <c:v>6.4834799999999998E-4</c:v>
                </c:pt>
                <c:pt idx="78">
                  <c:v>6.0369099999999995E-4</c:v>
                </c:pt>
                <c:pt idx="79">
                  <c:v>5.9495000000000001E-4</c:v>
                </c:pt>
                <c:pt idx="80">
                  <c:v>5.8751799999999998E-4</c:v>
                </c:pt>
                <c:pt idx="81">
                  <c:v>5.8007899999999995E-4</c:v>
                </c:pt>
                <c:pt idx="82">
                  <c:v>5.7240199999999996E-4</c:v>
                </c:pt>
                <c:pt idx="83">
                  <c:v>5.6612800000000005E-4</c:v>
                </c:pt>
                <c:pt idx="84">
                  <c:v>5.6121000000000003E-4</c:v>
                </c:pt>
                <c:pt idx="85">
                  <c:v>5.5630999999999996E-4</c:v>
                </c:pt>
                <c:pt idx="86">
                  <c:v>5.5176200000000002E-4</c:v>
                </c:pt>
                <c:pt idx="87">
                  <c:v>5.4861600000000003E-4</c:v>
                </c:pt>
                <c:pt idx="88">
                  <c:v>5.2114700000000002E-4</c:v>
                </c:pt>
                <c:pt idx="89">
                  <c:v>5.1880399999999999E-4</c:v>
                </c:pt>
                <c:pt idx="90">
                  <c:v>5.1779099999999998E-4</c:v>
                </c:pt>
                <c:pt idx="91">
                  <c:v>5.1741199999999997E-4</c:v>
                </c:pt>
                <c:pt idx="92">
                  <c:v>5.19197E-4</c:v>
                </c:pt>
                <c:pt idx="93">
                  <c:v>5.2235200000000002E-4</c:v>
                </c:pt>
                <c:pt idx="94">
                  <c:v>5.2602200000000001E-4</c:v>
                </c:pt>
                <c:pt idx="95">
                  <c:v>5.3095799999999999E-4</c:v>
                </c:pt>
                <c:pt idx="96">
                  <c:v>5.3580299999999995E-4</c:v>
                </c:pt>
                <c:pt idx="97">
                  <c:v>5.4279199999999995E-4</c:v>
                </c:pt>
                <c:pt idx="98">
                  <c:v>5.2650699999999995E-4</c:v>
                </c:pt>
                <c:pt idx="99">
                  <c:v>5.3321399999999995E-4</c:v>
                </c:pt>
                <c:pt idx="100">
                  <c:v>5.3936999999999995E-4</c:v>
                </c:pt>
                <c:pt idx="101">
                  <c:v>5.4485600000000003E-4</c:v>
                </c:pt>
                <c:pt idx="102">
                  <c:v>5.5142699999999995E-4</c:v>
                </c:pt>
                <c:pt idx="103">
                  <c:v>5.5733599999999996E-4</c:v>
                </c:pt>
                <c:pt idx="104">
                  <c:v>5.6216199999999995E-4</c:v>
                </c:pt>
                <c:pt idx="105">
                  <c:v>5.6686799999999999E-4</c:v>
                </c:pt>
                <c:pt idx="106">
                  <c:v>5.7212400000000003E-4</c:v>
                </c:pt>
                <c:pt idx="107">
                  <c:v>5.7786100000000004E-4</c:v>
                </c:pt>
                <c:pt idx="108">
                  <c:v>5.6089900000000001E-4</c:v>
                </c:pt>
                <c:pt idx="109">
                  <c:v>5.6729299999999996E-4</c:v>
                </c:pt>
                <c:pt idx="110">
                  <c:v>5.7388899999999995E-4</c:v>
                </c:pt>
                <c:pt idx="111">
                  <c:v>5.8153700000000003E-4</c:v>
                </c:pt>
                <c:pt idx="112">
                  <c:v>5.8990099999999999E-4</c:v>
                </c:pt>
                <c:pt idx="113">
                  <c:v>5.9889800000000005E-4</c:v>
                </c:pt>
                <c:pt idx="114">
                  <c:v>6.0808599999999998E-4</c:v>
                </c:pt>
                <c:pt idx="115">
                  <c:v>6.1767300000000001E-4</c:v>
                </c:pt>
                <c:pt idx="116">
                  <c:v>6.2763200000000004E-4</c:v>
                </c:pt>
                <c:pt idx="117">
                  <c:v>6.3775300000000002E-4</c:v>
                </c:pt>
                <c:pt idx="118">
                  <c:v>6.2341999999999996E-4</c:v>
                </c:pt>
                <c:pt idx="119">
                  <c:v>6.3265200000000004E-4</c:v>
                </c:pt>
                <c:pt idx="120">
                  <c:v>6.42641E-4</c:v>
                </c:pt>
                <c:pt idx="121">
                  <c:v>6.5185299999999998E-4</c:v>
                </c:pt>
                <c:pt idx="122">
                  <c:v>6.6220899999999997E-4</c:v>
                </c:pt>
                <c:pt idx="123">
                  <c:v>6.7320300000000004E-4</c:v>
                </c:pt>
                <c:pt idx="124">
                  <c:v>6.8409500000000002E-4</c:v>
                </c:pt>
                <c:pt idx="125">
                  <c:v>6.9609399999999997E-4</c:v>
                </c:pt>
                <c:pt idx="126">
                  <c:v>7.0821700000000003E-4</c:v>
                </c:pt>
                <c:pt idx="127">
                  <c:v>7.21588E-4</c:v>
                </c:pt>
                <c:pt idx="128">
                  <c:v>7.0989000000000002E-4</c:v>
                </c:pt>
                <c:pt idx="129">
                  <c:v>7.2524600000000003E-4</c:v>
                </c:pt>
                <c:pt idx="130">
                  <c:v>7.4075300000000003E-4</c:v>
                </c:pt>
                <c:pt idx="131">
                  <c:v>7.5707499999999996E-4</c:v>
                </c:pt>
                <c:pt idx="132">
                  <c:v>7.7357999999999995E-4</c:v>
                </c:pt>
                <c:pt idx="133">
                  <c:v>7.90502E-4</c:v>
                </c:pt>
                <c:pt idx="134">
                  <c:v>8.0753599999999997E-4</c:v>
                </c:pt>
                <c:pt idx="135">
                  <c:v>8.23871E-4</c:v>
                </c:pt>
                <c:pt idx="136">
                  <c:v>8.3970500000000005E-4</c:v>
                </c:pt>
                <c:pt idx="137">
                  <c:v>8.5424000000000003E-4</c:v>
                </c:pt>
                <c:pt idx="138">
                  <c:v>8.3947000000000004E-4</c:v>
                </c:pt>
                <c:pt idx="139">
                  <c:v>8.5237900000000001E-4</c:v>
                </c:pt>
                <c:pt idx="140">
                  <c:v>8.6371199999999999E-4</c:v>
                </c:pt>
                <c:pt idx="141">
                  <c:v>8.7410700000000005E-4</c:v>
                </c:pt>
                <c:pt idx="142">
                  <c:v>8.83076E-4</c:v>
                </c:pt>
                <c:pt idx="143">
                  <c:v>8.9348100000000001E-4</c:v>
                </c:pt>
                <c:pt idx="144">
                  <c:v>9.0326999999999996E-4</c:v>
                </c:pt>
                <c:pt idx="145">
                  <c:v>9.1195399999999998E-4</c:v>
                </c:pt>
                <c:pt idx="146">
                  <c:v>9.2106999999999996E-4</c:v>
                </c:pt>
                <c:pt idx="147">
                  <c:v>9.3085599999999998E-4</c:v>
                </c:pt>
                <c:pt idx="148">
                  <c:v>9.1265200000000002E-4</c:v>
                </c:pt>
                <c:pt idx="149">
                  <c:v>9.2381099999999997E-4</c:v>
                </c:pt>
                <c:pt idx="150">
                  <c:v>9.3532999999999995E-4</c:v>
                </c:pt>
                <c:pt idx="151">
                  <c:v>9.48396E-4</c:v>
                </c:pt>
                <c:pt idx="152">
                  <c:v>9.6188800000000004E-4</c:v>
                </c:pt>
                <c:pt idx="153">
                  <c:v>9.7615799999999997E-4</c:v>
                </c:pt>
                <c:pt idx="154">
                  <c:v>9.8982600000000007E-4</c:v>
                </c:pt>
                <c:pt idx="155">
                  <c:v>1.00303E-3</c:v>
                </c:pt>
                <c:pt idx="156">
                  <c:v>1.0159889999999999E-3</c:v>
                </c:pt>
                <c:pt idx="157">
                  <c:v>1.0281260000000001E-3</c:v>
                </c:pt>
                <c:pt idx="158">
                  <c:v>1.008908E-3</c:v>
                </c:pt>
                <c:pt idx="159">
                  <c:v>1.0188059999999999E-3</c:v>
                </c:pt>
                <c:pt idx="160">
                  <c:v>1.028295E-3</c:v>
                </c:pt>
                <c:pt idx="161">
                  <c:v>1.0356849999999999E-3</c:v>
                </c:pt>
                <c:pt idx="162">
                  <c:v>1.043497E-3</c:v>
                </c:pt>
                <c:pt idx="163">
                  <c:v>1.0511120000000001E-3</c:v>
                </c:pt>
                <c:pt idx="164">
                  <c:v>1.058303E-3</c:v>
                </c:pt>
                <c:pt idx="165">
                  <c:v>1.066937E-3</c:v>
                </c:pt>
                <c:pt idx="166">
                  <c:v>1.074247E-3</c:v>
                </c:pt>
                <c:pt idx="167">
                  <c:v>1.081785E-3</c:v>
                </c:pt>
                <c:pt idx="168">
                  <c:v>1.0597250000000001E-3</c:v>
                </c:pt>
                <c:pt idx="169">
                  <c:v>1.0672100000000001E-3</c:v>
                </c:pt>
                <c:pt idx="170">
                  <c:v>1.0753589999999999E-3</c:v>
                </c:pt>
                <c:pt idx="171">
                  <c:v>1.084953E-3</c:v>
                </c:pt>
                <c:pt idx="172">
                  <c:v>1.095637E-3</c:v>
                </c:pt>
                <c:pt idx="173">
                  <c:v>1.1062400000000001E-3</c:v>
                </c:pt>
                <c:pt idx="174">
                  <c:v>1.116693E-3</c:v>
                </c:pt>
                <c:pt idx="175">
                  <c:v>1.1288139999999999E-3</c:v>
                </c:pt>
                <c:pt idx="176">
                  <c:v>1.1427329999999999E-3</c:v>
                </c:pt>
                <c:pt idx="177">
                  <c:v>1.1560019999999999E-3</c:v>
                </c:pt>
                <c:pt idx="178">
                  <c:v>1.1381780000000001E-3</c:v>
                </c:pt>
                <c:pt idx="179">
                  <c:v>1.1520739999999999E-3</c:v>
                </c:pt>
                <c:pt idx="180">
                  <c:v>1.1661740000000001E-3</c:v>
                </c:pt>
                <c:pt idx="181">
                  <c:v>1.182006E-3</c:v>
                </c:pt>
                <c:pt idx="182">
                  <c:v>1.1943559999999999E-3</c:v>
                </c:pt>
                <c:pt idx="183">
                  <c:v>1.208331E-3</c:v>
                </c:pt>
                <c:pt idx="184">
                  <c:v>1.2218960000000001E-3</c:v>
                </c:pt>
                <c:pt idx="185">
                  <c:v>1.2351720000000001E-3</c:v>
                </c:pt>
                <c:pt idx="186">
                  <c:v>1.247876E-3</c:v>
                </c:pt>
                <c:pt idx="187">
                  <c:v>1.2594119999999999E-3</c:v>
                </c:pt>
                <c:pt idx="188">
                  <c:v>1.240267E-3</c:v>
                </c:pt>
                <c:pt idx="189">
                  <c:v>1.251561E-3</c:v>
                </c:pt>
                <c:pt idx="190">
                  <c:v>1.262219E-3</c:v>
                </c:pt>
                <c:pt idx="191">
                  <c:v>1.273438E-3</c:v>
                </c:pt>
                <c:pt idx="192">
                  <c:v>1.285722E-3</c:v>
                </c:pt>
                <c:pt idx="193">
                  <c:v>1.2986829999999999E-3</c:v>
                </c:pt>
                <c:pt idx="194">
                  <c:v>1.310444E-3</c:v>
                </c:pt>
                <c:pt idx="195">
                  <c:v>1.3236820000000001E-3</c:v>
                </c:pt>
                <c:pt idx="196">
                  <c:v>1.3387799999999999E-3</c:v>
                </c:pt>
                <c:pt idx="197">
                  <c:v>1.3563620000000001E-3</c:v>
                </c:pt>
                <c:pt idx="198">
                  <c:v>1.341095E-3</c:v>
                </c:pt>
                <c:pt idx="199">
                  <c:v>1.3587899999999999E-3</c:v>
                </c:pt>
                <c:pt idx="200">
                  <c:v>1.3786759999999999E-3</c:v>
                </c:pt>
                <c:pt idx="201">
                  <c:v>1.39989E-3</c:v>
                </c:pt>
                <c:pt idx="202">
                  <c:v>1.4200809999999999E-3</c:v>
                </c:pt>
                <c:pt idx="203">
                  <c:v>1.4400490000000001E-3</c:v>
                </c:pt>
                <c:pt idx="204">
                  <c:v>1.4609600000000001E-3</c:v>
                </c:pt>
                <c:pt idx="205">
                  <c:v>1.4809000000000001E-3</c:v>
                </c:pt>
                <c:pt idx="206">
                  <c:v>1.500677E-3</c:v>
                </c:pt>
                <c:pt idx="207">
                  <c:v>1.518684E-3</c:v>
                </c:pt>
                <c:pt idx="208">
                  <c:v>1.5006850000000001E-3</c:v>
                </c:pt>
                <c:pt idx="209">
                  <c:v>1.516959E-3</c:v>
                </c:pt>
                <c:pt idx="210">
                  <c:v>1.5330700000000001E-3</c:v>
                </c:pt>
                <c:pt idx="211">
                  <c:v>1.5483230000000001E-3</c:v>
                </c:pt>
                <c:pt idx="212">
                  <c:v>1.564012E-3</c:v>
                </c:pt>
                <c:pt idx="213">
                  <c:v>1.5768469999999999E-3</c:v>
                </c:pt>
                <c:pt idx="214">
                  <c:v>1.5896440000000001E-3</c:v>
                </c:pt>
                <c:pt idx="215">
                  <c:v>1.6066489999999999E-3</c:v>
                </c:pt>
                <c:pt idx="216">
                  <c:v>1.6220239999999999E-3</c:v>
                </c:pt>
                <c:pt idx="217">
                  <c:v>1.6380699999999999E-3</c:v>
                </c:pt>
                <c:pt idx="218">
                  <c:v>1.6161960000000001E-3</c:v>
                </c:pt>
                <c:pt idx="219">
                  <c:v>1.6326159999999999E-3</c:v>
                </c:pt>
                <c:pt idx="220">
                  <c:v>1.6536579999999999E-3</c:v>
                </c:pt>
                <c:pt idx="221">
                  <c:v>1.670943E-3</c:v>
                </c:pt>
                <c:pt idx="222">
                  <c:v>1.6879429999999999E-3</c:v>
                </c:pt>
                <c:pt idx="223">
                  <c:v>1.7065540000000001E-3</c:v>
                </c:pt>
                <c:pt idx="224">
                  <c:v>1.726273E-3</c:v>
                </c:pt>
                <c:pt idx="225">
                  <c:v>1.7486629999999999E-3</c:v>
                </c:pt>
                <c:pt idx="226">
                  <c:v>1.766189E-3</c:v>
                </c:pt>
                <c:pt idx="227">
                  <c:v>1.782519E-3</c:v>
                </c:pt>
                <c:pt idx="228">
                  <c:v>1.7631579999999999E-3</c:v>
                </c:pt>
                <c:pt idx="229">
                  <c:v>1.7811719999999999E-3</c:v>
                </c:pt>
                <c:pt idx="230">
                  <c:v>1.7999019999999999E-3</c:v>
                </c:pt>
                <c:pt idx="231">
                  <c:v>1.8172679999999999E-3</c:v>
                </c:pt>
                <c:pt idx="232">
                  <c:v>1.8336159999999999E-3</c:v>
                </c:pt>
                <c:pt idx="233">
                  <c:v>1.8504859999999999E-3</c:v>
                </c:pt>
                <c:pt idx="234">
                  <c:v>1.8671110000000001E-3</c:v>
                </c:pt>
                <c:pt idx="235">
                  <c:v>1.886195E-3</c:v>
                </c:pt>
                <c:pt idx="236">
                  <c:v>1.901853E-3</c:v>
                </c:pt>
                <c:pt idx="237">
                  <c:v>1.920148E-3</c:v>
                </c:pt>
                <c:pt idx="238">
                  <c:v>1.9001179999999999E-3</c:v>
                </c:pt>
                <c:pt idx="239">
                  <c:v>1.921131E-3</c:v>
                </c:pt>
                <c:pt idx="240">
                  <c:v>1.944313E-3</c:v>
                </c:pt>
                <c:pt idx="241">
                  <c:v>1.9614789999999999E-3</c:v>
                </c:pt>
                <c:pt idx="242">
                  <c:v>1.9842359999999999E-3</c:v>
                </c:pt>
                <c:pt idx="243">
                  <c:v>2.003519E-3</c:v>
                </c:pt>
                <c:pt idx="244">
                  <c:v>2.0230500000000002E-3</c:v>
                </c:pt>
                <c:pt idx="245">
                  <c:v>2.0428600000000001E-3</c:v>
                </c:pt>
                <c:pt idx="246">
                  <c:v>2.0576739999999998E-3</c:v>
                </c:pt>
                <c:pt idx="247">
                  <c:v>2.0747890000000001E-3</c:v>
                </c:pt>
                <c:pt idx="248">
                  <c:v>2.0469960000000001E-3</c:v>
                </c:pt>
                <c:pt idx="249">
                  <c:v>2.0599680000000001E-3</c:v>
                </c:pt>
                <c:pt idx="250">
                  <c:v>2.0736690000000002E-3</c:v>
                </c:pt>
                <c:pt idx="251">
                  <c:v>2.0847779999999998E-3</c:v>
                </c:pt>
                <c:pt idx="252">
                  <c:v>2.0997149999999998E-3</c:v>
                </c:pt>
                <c:pt idx="253">
                  <c:v>2.113916E-3</c:v>
                </c:pt>
                <c:pt idx="254">
                  <c:v>2.1281270000000001E-3</c:v>
                </c:pt>
                <c:pt idx="255">
                  <c:v>2.1440750000000001E-3</c:v>
                </c:pt>
                <c:pt idx="256">
                  <c:v>2.1624869999999998E-3</c:v>
                </c:pt>
                <c:pt idx="257">
                  <c:v>2.1849970000000002E-3</c:v>
                </c:pt>
                <c:pt idx="258">
                  <c:v>2.1652809999999998E-3</c:v>
                </c:pt>
                <c:pt idx="259">
                  <c:v>2.1878790000000002E-3</c:v>
                </c:pt>
                <c:pt idx="260">
                  <c:v>2.2118469999999999E-3</c:v>
                </c:pt>
                <c:pt idx="261">
                  <c:v>2.2362369999999999E-3</c:v>
                </c:pt>
                <c:pt idx="262">
                  <c:v>2.261543E-3</c:v>
                </c:pt>
                <c:pt idx="263">
                  <c:v>2.285989E-3</c:v>
                </c:pt>
                <c:pt idx="264">
                  <c:v>2.3096319999999998E-3</c:v>
                </c:pt>
                <c:pt idx="265">
                  <c:v>2.3342749999999998E-3</c:v>
                </c:pt>
                <c:pt idx="266">
                  <c:v>2.3590429999999999E-3</c:v>
                </c:pt>
                <c:pt idx="267">
                  <c:v>2.3836159999999999E-3</c:v>
                </c:pt>
                <c:pt idx="268">
                  <c:v>2.3639189999999999E-3</c:v>
                </c:pt>
                <c:pt idx="269">
                  <c:v>2.3884330000000001E-3</c:v>
                </c:pt>
                <c:pt idx="270">
                  <c:v>2.4153579999999998E-3</c:v>
                </c:pt>
                <c:pt idx="271">
                  <c:v>2.4414580000000001E-3</c:v>
                </c:pt>
                <c:pt idx="272">
                  <c:v>2.4665360000000001E-3</c:v>
                </c:pt>
                <c:pt idx="273">
                  <c:v>2.493571E-3</c:v>
                </c:pt>
                <c:pt idx="274">
                  <c:v>2.5187149999999999E-3</c:v>
                </c:pt>
                <c:pt idx="275">
                  <c:v>2.5442099999999999E-3</c:v>
                </c:pt>
                <c:pt idx="276">
                  <c:v>2.5660069999999999E-3</c:v>
                </c:pt>
                <c:pt idx="277">
                  <c:v>2.5833420000000002E-3</c:v>
                </c:pt>
                <c:pt idx="278">
                  <c:v>2.556385E-3</c:v>
                </c:pt>
                <c:pt idx="279">
                  <c:v>2.5766169999999998E-3</c:v>
                </c:pt>
                <c:pt idx="280">
                  <c:v>2.5970630000000001E-3</c:v>
                </c:pt>
                <c:pt idx="281">
                  <c:v>2.6151680000000002E-3</c:v>
                </c:pt>
                <c:pt idx="282">
                  <c:v>2.6315230000000002E-3</c:v>
                </c:pt>
                <c:pt idx="283">
                  <c:v>2.651198E-3</c:v>
                </c:pt>
                <c:pt idx="284">
                  <c:v>2.6726340000000001E-3</c:v>
                </c:pt>
                <c:pt idx="285">
                  <c:v>2.692977E-3</c:v>
                </c:pt>
                <c:pt idx="286">
                  <c:v>2.7154649999999998E-3</c:v>
                </c:pt>
                <c:pt idx="287">
                  <c:v>2.737003E-3</c:v>
                </c:pt>
                <c:pt idx="288">
                  <c:v>2.7150389999999998E-3</c:v>
                </c:pt>
                <c:pt idx="289">
                  <c:v>2.7394300000000002E-3</c:v>
                </c:pt>
                <c:pt idx="290">
                  <c:v>2.7650410000000002E-3</c:v>
                </c:pt>
                <c:pt idx="291">
                  <c:v>2.7870429999999999E-3</c:v>
                </c:pt>
                <c:pt idx="292">
                  <c:v>2.8116360000000002E-3</c:v>
                </c:pt>
                <c:pt idx="293">
                  <c:v>2.8400169999999998E-3</c:v>
                </c:pt>
                <c:pt idx="294">
                  <c:v>2.861489E-3</c:v>
                </c:pt>
                <c:pt idx="295">
                  <c:v>2.8887819999999999E-3</c:v>
                </c:pt>
                <c:pt idx="296">
                  <c:v>2.909928E-3</c:v>
                </c:pt>
                <c:pt idx="297">
                  <c:v>2.9345180000000001E-3</c:v>
                </c:pt>
                <c:pt idx="298">
                  <c:v>2.9093679999999999E-3</c:v>
                </c:pt>
                <c:pt idx="299">
                  <c:v>2.9293470000000001E-3</c:v>
                </c:pt>
                <c:pt idx="300">
                  <c:v>2.9547190000000002E-3</c:v>
                </c:pt>
                <c:pt idx="301">
                  <c:v>2.973622E-3</c:v>
                </c:pt>
                <c:pt idx="302">
                  <c:v>2.9986029999999999E-3</c:v>
                </c:pt>
                <c:pt idx="303">
                  <c:v>3.0234289999999998E-3</c:v>
                </c:pt>
                <c:pt idx="304">
                  <c:v>3.0485379999999999E-3</c:v>
                </c:pt>
                <c:pt idx="305">
                  <c:v>3.078744E-3</c:v>
                </c:pt>
                <c:pt idx="306">
                  <c:v>3.104683E-3</c:v>
                </c:pt>
                <c:pt idx="307">
                  <c:v>3.1344340000000002E-3</c:v>
                </c:pt>
                <c:pt idx="308">
                  <c:v>3.112624E-3</c:v>
                </c:pt>
                <c:pt idx="309">
                  <c:v>3.1416830000000001E-3</c:v>
                </c:pt>
                <c:pt idx="310">
                  <c:v>3.1745940000000002E-3</c:v>
                </c:pt>
                <c:pt idx="311">
                  <c:v>3.196637E-3</c:v>
                </c:pt>
                <c:pt idx="312">
                  <c:v>3.225398E-3</c:v>
                </c:pt>
                <c:pt idx="313">
                  <c:v>3.2542399999999998E-3</c:v>
                </c:pt>
                <c:pt idx="314">
                  <c:v>3.2807040000000002E-3</c:v>
                </c:pt>
                <c:pt idx="315">
                  <c:v>3.3042560000000002E-3</c:v>
                </c:pt>
                <c:pt idx="316">
                  <c:v>3.326514E-3</c:v>
                </c:pt>
                <c:pt idx="317">
                  <c:v>3.3545979999999999E-3</c:v>
                </c:pt>
                <c:pt idx="318">
                  <c:v>3.3238669999999999E-3</c:v>
                </c:pt>
                <c:pt idx="319">
                  <c:v>3.3458170000000001E-3</c:v>
                </c:pt>
                <c:pt idx="320">
                  <c:v>3.3687669999999999E-3</c:v>
                </c:pt>
                <c:pt idx="321">
                  <c:v>3.3914190000000001E-3</c:v>
                </c:pt>
                <c:pt idx="322">
                  <c:v>3.4171100000000001E-3</c:v>
                </c:pt>
                <c:pt idx="323">
                  <c:v>3.4385449999999999E-3</c:v>
                </c:pt>
                <c:pt idx="324">
                  <c:v>3.458989E-3</c:v>
                </c:pt>
                <c:pt idx="325">
                  <c:v>3.4867689999999998E-3</c:v>
                </c:pt>
                <c:pt idx="326">
                  <c:v>3.5130920000000002E-3</c:v>
                </c:pt>
                <c:pt idx="327">
                  <c:v>3.5396120000000001E-3</c:v>
                </c:pt>
                <c:pt idx="328">
                  <c:v>3.501484E-3</c:v>
                </c:pt>
                <c:pt idx="329">
                  <c:v>3.5278480000000001E-3</c:v>
                </c:pt>
                <c:pt idx="330">
                  <c:v>3.5525890000000001E-3</c:v>
                </c:pt>
                <c:pt idx="331">
                  <c:v>3.5759799999999999E-3</c:v>
                </c:pt>
                <c:pt idx="332">
                  <c:v>3.599288E-3</c:v>
                </c:pt>
                <c:pt idx="333">
                  <c:v>3.6148999999999999E-3</c:v>
                </c:pt>
                <c:pt idx="334">
                  <c:v>3.6303920000000001E-3</c:v>
                </c:pt>
                <c:pt idx="335">
                  <c:v>3.6480459999999998E-3</c:v>
                </c:pt>
                <c:pt idx="336">
                  <c:v>3.6649640000000002E-3</c:v>
                </c:pt>
                <c:pt idx="337">
                  <c:v>3.6813700000000002E-3</c:v>
                </c:pt>
                <c:pt idx="338">
                  <c:v>3.6445840000000002E-3</c:v>
                </c:pt>
                <c:pt idx="339">
                  <c:v>3.6585060000000002E-3</c:v>
                </c:pt>
                <c:pt idx="340">
                  <c:v>3.68155E-3</c:v>
                </c:pt>
                <c:pt idx="341">
                  <c:v>3.7092200000000001E-3</c:v>
                </c:pt>
                <c:pt idx="342">
                  <c:v>3.732965E-3</c:v>
                </c:pt>
                <c:pt idx="343">
                  <c:v>3.7618460000000001E-3</c:v>
                </c:pt>
                <c:pt idx="344">
                  <c:v>3.785765E-3</c:v>
                </c:pt>
                <c:pt idx="345">
                  <c:v>3.8160210000000002E-3</c:v>
                </c:pt>
                <c:pt idx="346">
                  <c:v>3.838564E-3</c:v>
                </c:pt>
                <c:pt idx="347">
                  <c:v>3.8665380000000001E-3</c:v>
                </c:pt>
                <c:pt idx="348">
                  <c:v>3.8361390000000001E-3</c:v>
                </c:pt>
                <c:pt idx="349">
                  <c:v>3.8589710000000001E-3</c:v>
                </c:pt>
                <c:pt idx="350">
                  <c:v>3.8828140000000001E-3</c:v>
                </c:pt>
                <c:pt idx="351">
                  <c:v>3.9025129999999998E-3</c:v>
                </c:pt>
                <c:pt idx="352">
                  <c:v>3.9177960000000003E-3</c:v>
                </c:pt>
                <c:pt idx="353">
                  <c:v>3.9453559999999997E-3</c:v>
                </c:pt>
                <c:pt idx="354">
                  <c:v>3.9614369999999999E-3</c:v>
                </c:pt>
                <c:pt idx="355">
                  <c:v>3.9867890000000001E-3</c:v>
                </c:pt>
                <c:pt idx="356">
                  <c:v>4.006473E-3</c:v>
                </c:pt>
                <c:pt idx="357">
                  <c:v>4.0315380000000003E-3</c:v>
                </c:pt>
                <c:pt idx="358">
                  <c:v>4.0028269999999996E-3</c:v>
                </c:pt>
                <c:pt idx="359">
                  <c:v>4.0270599999999998E-3</c:v>
                </c:pt>
                <c:pt idx="360">
                  <c:v>4.0607999999999998E-3</c:v>
                </c:pt>
                <c:pt idx="361">
                  <c:v>4.0915099999999996E-3</c:v>
                </c:pt>
                <c:pt idx="362">
                  <c:v>4.1274349999999996E-3</c:v>
                </c:pt>
                <c:pt idx="363">
                  <c:v>4.1587170000000001E-3</c:v>
                </c:pt>
                <c:pt idx="364">
                  <c:v>4.1858900000000003E-3</c:v>
                </c:pt>
                <c:pt idx="365">
                  <c:v>4.2185360000000002E-3</c:v>
                </c:pt>
                <c:pt idx="366">
                  <c:v>4.2518800000000004E-3</c:v>
                </c:pt>
                <c:pt idx="367">
                  <c:v>4.2711709999999998E-3</c:v>
                </c:pt>
                <c:pt idx="368">
                  <c:v>4.2351639999999996E-3</c:v>
                </c:pt>
                <c:pt idx="369">
                  <c:v>4.256269E-3</c:v>
                </c:pt>
                <c:pt idx="370">
                  <c:v>4.278731E-3</c:v>
                </c:pt>
                <c:pt idx="371">
                  <c:v>4.3012450000000004E-3</c:v>
                </c:pt>
                <c:pt idx="372">
                  <c:v>4.3163660000000003E-3</c:v>
                </c:pt>
                <c:pt idx="373">
                  <c:v>4.3410380000000002E-3</c:v>
                </c:pt>
                <c:pt idx="374">
                  <c:v>4.360086E-3</c:v>
                </c:pt>
                <c:pt idx="375">
                  <c:v>4.3837349999999997E-3</c:v>
                </c:pt>
                <c:pt idx="376">
                  <c:v>4.4049650000000003E-3</c:v>
                </c:pt>
                <c:pt idx="377">
                  <c:v>4.4269899999999996E-3</c:v>
                </c:pt>
                <c:pt idx="378">
                  <c:v>4.3956109999999998E-3</c:v>
                </c:pt>
                <c:pt idx="379">
                  <c:v>4.4244990000000001E-3</c:v>
                </c:pt>
                <c:pt idx="380">
                  <c:v>4.4488870000000003E-3</c:v>
                </c:pt>
                <c:pt idx="381">
                  <c:v>4.4711899999999999E-3</c:v>
                </c:pt>
                <c:pt idx="382">
                  <c:v>4.4963370000000004E-3</c:v>
                </c:pt>
                <c:pt idx="383">
                  <c:v>4.5338289999999996E-3</c:v>
                </c:pt>
                <c:pt idx="384">
                  <c:v>4.5701149999999996E-3</c:v>
                </c:pt>
                <c:pt idx="385">
                  <c:v>4.5906840000000003E-3</c:v>
                </c:pt>
                <c:pt idx="386">
                  <c:v>4.6151020000000003E-3</c:v>
                </c:pt>
                <c:pt idx="387">
                  <c:v>4.649528E-3</c:v>
                </c:pt>
                <c:pt idx="388">
                  <c:v>4.6160790000000004E-3</c:v>
                </c:pt>
                <c:pt idx="389">
                  <c:v>4.6411389999999999E-3</c:v>
                </c:pt>
                <c:pt idx="390">
                  <c:v>4.6667749999999997E-3</c:v>
                </c:pt>
                <c:pt idx="391">
                  <c:v>4.6937230000000003E-3</c:v>
                </c:pt>
                <c:pt idx="392">
                  <c:v>4.72602E-3</c:v>
                </c:pt>
                <c:pt idx="393">
                  <c:v>4.7518389999999999E-3</c:v>
                </c:pt>
                <c:pt idx="394">
                  <c:v>4.783069E-3</c:v>
                </c:pt>
                <c:pt idx="395">
                  <c:v>4.8175179999999998E-3</c:v>
                </c:pt>
                <c:pt idx="396">
                  <c:v>4.8477429999999998E-3</c:v>
                </c:pt>
                <c:pt idx="397">
                  <c:v>4.8794429999999998E-3</c:v>
                </c:pt>
                <c:pt idx="398">
                  <c:v>4.8501869999999997E-3</c:v>
                </c:pt>
                <c:pt idx="399">
                  <c:v>4.8864379999999999E-3</c:v>
                </c:pt>
                <c:pt idx="400">
                  <c:v>4.9235800000000003E-3</c:v>
                </c:pt>
                <c:pt idx="401">
                  <c:v>4.96131E-3</c:v>
                </c:pt>
                <c:pt idx="402">
                  <c:v>4.9972219999999999E-3</c:v>
                </c:pt>
                <c:pt idx="403">
                  <c:v>5.0321410000000004E-3</c:v>
                </c:pt>
                <c:pt idx="404">
                  <c:v>5.0742829999999997E-3</c:v>
                </c:pt>
                <c:pt idx="405">
                  <c:v>5.1021859999999999E-3</c:v>
                </c:pt>
                <c:pt idx="406">
                  <c:v>5.1326480000000001E-3</c:v>
                </c:pt>
                <c:pt idx="407">
                  <c:v>5.1596869999999996E-3</c:v>
                </c:pt>
                <c:pt idx="408">
                  <c:v>5.1264479999999996E-3</c:v>
                </c:pt>
                <c:pt idx="409">
                  <c:v>5.1526100000000002E-3</c:v>
                </c:pt>
                <c:pt idx="410">
                  <c:v>5.1761710000000002E-3</c:v>
                </c:pt>
                <c:pt idx="411">
                  <c:v>5.211622E-3</c:v>
                </c:pt>
                <c:pt idx="412">
                  <c:v>5.2401840000000002E-3</c:v>
                </c:pt>
                <c:pt idx="413">
                  <c:v>5.2779330000000003E-3</c:v>
                </c:pt>
                <c:pt idx="414">
                  <c:v>5.3253620000000002E-3</c:v>
                </c:pt>
                <c:pt idx="415">
                  <c:v>5.3663729999999998E-3</c:v>
                </c:pt>
                <c:pt idx="416">
                  <c:v>5.4042070000000003E-3</c:v>
                </c:pt>
                <c:pt idx="417">
                  <c:v>5.449041E-3</c:v>
                </c:pt>
                <c:pt idx="418">
                  <c:v>5.4260699999999999E-3</c:v>
                </c:pt>
                <c:pt idx="419">
                  <c:v>5.4627599999999997E-3</c:v>
                </c:pt>
                <c:pt idx="420">
                  <c:v>5.4889550000000002E-3</c:v>
                </c:pt>
                <c:pt idx="421">
                  <c:v>5.520245E-3</c:v>
                </c:pt>
                <c:pt idx="422">
                  <c:v>5.5563829999999998E-3</c:v>
                </c:pt>
                <c:pt idx="423">
                  <c:v>5.582821E-3</c:v>
                </c:pt>
                <c:pt idx="424">
                  <c:v>5.6151550000000001E-3</c:v>
                </c:pt>
                <c:pt idx="425">
                  <c:v>5.66366E-3</c:v>
                </c:pt>
                <c:pt idx="426">
                  <c:v>5.7053370000000004E-3</c:v>
                </c:pt>
                <c:pt idx="427">
                  <c:v>5.7555380000000001E-3</c:v>
                </c:pt>
                <c:pt idx="428">
                  <c:v>5.7352560000000002E-3</c:v>
                </c:pt>
                <c:pt idx="429">
                  <c:v>5.7711450000000001E-3</c:v>
                </c:pt>
                <c:pt idx="430">
                  <c:v>5.8246740000000002E-3</c:v>
                </c:pt>
                <c:pt idx="431">
                  <c:v>5.8765570000000001E-3</c:v>
                </c:pt>
                <c:pt idx="432">
                  <c:v>5.9234509999999997E-3</c:v>
                </c:pt>
                <c:pt idx="433">
                  <c:v>5.9811609999999996E-3</c:v>
                </c:pt>
                <c:pt idx="434">
                  <c:v>6.0154520000000001E-3</c:v>
                </c:pt>
                <c:pt idx="435">
                  <c:v>6.0647260000000003E-3</c:v>
                </c:pt>
                <c:pt idx="436">
                  <c:v>6.0887110000000001E-3</c:v>
                </c:pt>
                <c:pt idx="437">
                  <c:v>6.1258909999999996E-3</c:v>
                </c:pt>
                <c:pt idx="438">
                  <c:v>6.0897099999999999E-3</c:v>
                </c:pt>
                <c:pt idx="439">
                  <c:v>6.1205920000000002E-3</c:v>
                </c:pt>
                <c:pt idx="440">
                  <c:v>6.1454379999999996E-3</c:v>
                </c:pt>
                <c:pt idx="441">
                  <c:v>6.1780890000000003E-3</c:v>
                </c:pt>
                <c:pt idx="442">
                  <c:v>6.2214089999999998E-3</c:v>
                </c:pt>
                <c:pt idx="443">
                  <c:v>6.2402539999999998E-3</c:v>
                </c:pt>
                <c:pt idx="444">
                  <c:v>6.2724310000000002E-3</c:v>
                </c:pt>
                <c:pt idx="445">
                  <c:v>6.3092720000000003E-3</c:v>
                </c:pt>
                <c:pt idx="446">
                  <c:v>6.3495019999999999E-3</c:v>
                </c:pt>
                <c:pt idx="447">
                  <c:v>6.399821E-3</c:v>
                </c:pt>
                <c:pt idx="448">
                  <c:v>6.3580859999999998E-3</c:v>
                </c:pt>
                <c:pt idx="449">
                  <c:v>6.3905089999999999E-3</c:v>
                </c:pt>
                <c:pt idx="450">
                  <c:v>6.4189599999999996E-3</c:v>
                </c:pt>
                <c:pt idx="451">
                  <c:v>6.4621360000000003E-3</c:v>
                </c:pt>
                <c:pt idx="452">
                  <c:v>6.5041070000000003E-3</c:v>
                </c:pt>
                <c:pt idx="453">
                  <c:v>6.5385549999999997E-3</c:v>
                </c:pt>
                <c:pt idx="454">
                  <c:v>6.572418E-3</c:v>
                </c:pt>
                <c:pt idx="455">
                  <c:v>6.6099239999999997E-3</c:v>
                </c:pt>
                <c:pt idx="456">
                  <c:v>6.6567520000000002E-3</c:v>
                </c:pt>
                <c:pt idx="457">
                  <c:v>6.7142640000000002E-3</c:v>
                </c:pt>
                <c:pt idx="458">
                  <c:v>6.6802989999999998E-3</c:v>
                </c:pt>
                <c:pt idx="459">
                  <c:v>6.7388530000000004E-3</c:v>
                </c:pt>
                <c:pt idx="460">
                  <c:v>6.7767529999999999E-3</c:v>
                </c:pt>
                <c:pt idx="461">
                  <c:v>6.8254370000000002E-3</c:v>
                </c:pt>
                <c:pt idx="462">
                  <c:v>6.8686010000000002E-3</c:v>
                </c:pt>
                <c:pt idx="463">
                  <c:v>6.9007110000000003E-3</c:v>
                </c:pt>
                <c:pt idx="464">
                  <c:v>6.9361149999999996E-3</c:v>
                </c:pt>
                <c:pt idx="465">
                  <c:v>6.9769239999999998E-3</c:v>
                </c:pt>
                <c:pt idx="466">
                  <c:v>7.0190130000000002E-3</c:v>
                </c:pt>
                <c:pt idx="467">
                  <c:v>7.049306E-3</c:v>
                </c:pt>
                <c:pt idx="468">
                  <c:v>6.9981039999999998E-3</c:v>
                </c:pt>
                <c:pt idx="469">
                  <c:v>7.0445009999999999E-3</c:v>
                </c:pt>
                <c:pt idx="470">
                  <c:v>7.0899530000000004E-3</c:v>
                </c:pt>
                <c:pt idx="471">
                  <c:v>7.1237890000000002E-3</c:v>
                </c:pt>
                <c:pt idx="472">
                  <c:v>7.1339200000000002E-3</c:v>
                </c:pt>
                <c:pt idx="473">
                  <c:v>7.1829390000000002E-3</c:v>
                </c:pt>
                <c:pt idx="474">
                  <c:v>7.2061859999999998E-3</c:v>
                </c:pt>
                <c:pt idx="475">
                  <c:v>7.2296269999999998E-3</c:v>
                </c:pt>
                <c:pt idx="476">
                  <c:v>7.2675429999999996E-3</c:v>
                </c:pt>
                <c:pt idx="477">
                  <c:v>7.2981189999999996E-3</c:v>
                </c:pt>
                <c:pt idx="478">
                  <c:v>7.2525380000000002E-3</c:v>
                </c:pt>
                <c:pt idx="479">
                  <c:v>7.2748989999999996E-3</c:v>
                </c:pt>
                <c:pt idx="480">
                  <c:v>7.3141300000000003E-3</c:v>
                </c:pt>
                <c:pt idx="481">
                  <c:v>7.3574319999999997E-3</c:v>
                </c:pt>
                <c:pt idx="482">
                  <c:v>7.4028849999999997E-3</c:v>
                </c:pt>
                <c:pt idx="483">
                  <c:v>7.4507729999999999E-3</c:v>
                </c:pt>
                <c:pt idx="484">
                  <c:v>7.4882509999999996E-3</c:v>
                </c:pt>
                <c:pt idx="485">
                  <c:v>7.5322059999999996E-3</c:v>
                </c:pt>
                <c:pt idx="486">
                  <c:v>7.5922769999999997E-3</c:v>
                </c:pt>
                <c:pt idx="487">
                  <c:v>7.6439719999999997E-3</c:v>
                </c:pt>
                <c:pt idx="488">
                  <c:v>7.5915039999999998E-3</c:v>
                </c:pt>
                <c:pt idx="489">
                  <c:v>7.645209E-3</c:v>
                </c:pt>
                <c:pt idx="490">
                  <c:v>7.6695399999999999E-3</c:v>
                </c:pt>
                <c:pt idx="491">
                  <c:v>7.708838E-3</c:v>
                </c:pt>
                <c:pt idx="492">
                  <c:v>7.737664E-3</c:v>
                </c:pt>
                <c:pt idx="493">
                  <c:v>7.7640469999999996E-3</c:v>
                </c:pt>
                <c:pt idx="494">
                  <c:v>7.8047339999999998E-3</c:v>
                </c:pt>
                <c:pt idx="495">
                  <c:v>7.8452529999999999E-3</c:v>
                </c:pt>
                <c:pt idx="496">
                  <c:v>7.9010969999999993E-3</c:v>
                </c:pt>
                <c:pt idx="497">
                  <c:v>7.9310189999999992E-3</c:v>
                </c:pt>
                <c:pt idx="498">
                  <c:v>7.8756390000000003E-3</c:v>
                </c:pt>
                <c:pt idx="499">
                  <c:v>7.9175630000000007E-3</c:v>
                </c:pt>
                <c:pt idx="500">
                  <c:v>7.9568220000000005E-3</c:v>
                </c:pt>
                <c:pt idx="501">
                  <c:v>8.0103980000000002E-3</c:v>
                </c:pt>
                <c:pt idx="502">
                  <c:v>8.0419280000000003E-3</c:v>
                </c:pt>
                <c:pt idx="503">
                  <c:v>8.0924069999999994E-3</c:v>
                </c:pt>
                <c:pt idx="504">
                  <c:v>8.1341790000000001E-3</c:v>
                </c:pt>
                <c:pt idx="505">
                  <c:v>8.1752100000000005E-3</c:v>
                </c:pt>
                <c:pt idx="506">
                  <c:v>8.2391860000000008E-3</c:v>
                </c:pt>
                <c:pt idx="507">
                  <c:v>8.2980650000000003E-3</c:v>
                </c:pt>
                <c:pt idx="508">
                  <c:v>8.2573779999999992E-3</c:v>
                </c:pt>
                <c:pt idx="509">
                  <c:v>8.2770799999999992E-3</c:v>
                </c:pt>
                <c:pt idx="510">
                  <c:v>8.3194310000000004E-3</c:v>
                </c:pt>
                <c:pt idx="511">
                  <c:v>8.3573859999999996E-3</c:v>
                </c:pt>
                <c:pt idx="512">
                  <c:v>8.3859409999999992E-3</c:v>
                </c:pt>
                <c:pt idx="513">
                  <c:v>8.4064840000000005E-3</c:v>
                </c:pt>
                <c:pt idx="514">
                  <c:v>8.4311769999999998E-3</c:v>
                </c:pt>
                <c:pt idx="515">
                  <c:v>8.4608359999999994E-3</c:v>
                </c:pt>
                <c:pt idx="516">
                  <c:v>8.4951880000000007E-3</c:v>
                </c:pt>
                <c:pt idx="517">
                  <c:v>8.5305539999999992E-3</c:v>
                </c:pt>
                <c:pt idx="518">
                  <c:v>8.4825530000000003E-3</c:v>
                </c:pt>
                <c:pt idx="519">
                  <c:v>8.5044149999999995E-3</c:v>
                </c:pt>
                <c:pt idx="520">
                  <c:v>8.545614E-3</c:v>
                </c:pt>
                <c:pt idx="521">
                  <c:v>8.5756300000000008E-3</c:v>
                </c:pt>
                <c:pt idx="522">
                  <c:v>8.5836190000000007E-3</c:v>
                </c:pt>
                <c:pt idx="523">
                  <c:v>8.6118989999999992E-3</c:v>
                </c:pt>
                <c:pt idx="524">
                  <c:v>8.6242660000000002E-3</c:v>
                </c:pt>
                <c:pt idx="525">
                  <c:v>8.6370979999999993E-3</c:v>
                </c:pt>
                <c:pt idx="526">
                  <c:v>8.6536400000000006E-3</c:v>
                </c:pt>
                <c:pt idx="527">
                  <c:v>8.6753130000000005E-3</c:v>
                </c:pt>
                <c:pt idx="528">
                  <c:v>8.6035940000000009E-3</c:v>
                </c:pt>
                <c:pt idx="529">
                  <c:v>8.6074619999999998E-3</c:v>
                </c:pt>
                <c:pt idx="530">
                  <c:v>8.6172330000000002E-3</c:v>
                </c:pt>
                <c:pt idx="531">
                  <c:v>8.641325E-3</c:v>
                </c:pt>
                <c:pt idx="532">
                  <c:v>8.6427689999999998E-3</c:v>
                </c:pt>
                <c:pt idx="533">
                  <c:v>8.6646669999999992E-3</c:v>
                </c:pt>
                <c:pt idx="534">
                  <c:v>8.6643919999999999E-3</c:v>
                </c:pt>
                <c:pt idx="535">
                  <c:v>8.7232390000000007E-3</c:v>
                </c:pt>
                <c:pt idx="536">
                  <c:v>8.7539239999999997E-3</c:v>
                </c:pt>
                <c:pt idx="537">
                  <c:v>8.7878629999999999E-3</c:v>
                </c:pt>
                <c:pt idx="538">
                  <c:v>8.7249340000000002E-3</c:v>
                </c:pt>
                <c:pt idx="539">
                  <c:v>8.7707059999999996E-3</c:v>
                </c:pt>
                <c:pt idx="540">
                  <c:v>8.8058519999999994E-3</c:v>
                </c:pt>
                <c:pt idx="541">
                  <c:v>8.8605209999999997E-3</c:v>
                </c:pt>
                <c:pt idx="542">
                  <c:v>8.8999869999999998E-3</c:v>
                </c:pt>
                <c:pt idx="543">
                  <c:v>8.9422789999999992E-3</c:v>
                </c:pt>
                <c:pt idx="544">
                  <c:v>9.0049550000000003E-3</c:v>
                </c:pt>
                <c:pt idx="545">
                  <c:v>9.0318259999999997E-3</c:v>
                </c:pt>
                <c:pt idx="546">
                  <c:v>9.0679260000000005E-3</c:v>
                </c:pt>
                <c:pt idx="547">
                  <c:v>9.0817129999999999E-3</c:v>
                </c:pt>
                <c:pt idx="548">
                  <c:v>9.03553E-3</c:v>
                </c:pt>
                <c:pt idx="549">
                  <c:v>9.0483109999999999E-3</c:v>
                </c:pt>
                <c:pt idx="550">
                  <c:v>9.0927639999999997E-3</c:v>
                </c:pt>
                <c:pt idx="551">
                  <c:v>9.1325509999999992E-3</c:v>
                </c:pt>
                <c:pt idx="552">
                  <c:v>9.1685259999999998E-3</c:v>
                </c:pt>
                <c:pt idx="553">
                  <c:v>9.1925659999999992E-3</c:v>
                </c:pt>
                <c:pt idx="554">
                  <c:v>9.2264770000000003E-3</c:v>
                </c:pt>
                <c:pt idx="555">
                  <c:v>9.2641909999999997E-3</c:v>
                </c:pt>
                <c:pt idx="556">
                  <c:v>9.3004200000000002E-3</c:v>
                </c:pt>
                <c:pt idx="557">
                  <c:v>9.3235950000000005E-3</c:v>
                </c:pt>
                <c:pt idx="558">
                  <c:v>9.2632870000000003E-3</c:v>
                </c:pt>
                <c:pt idx="559">
                  <c:v>9.2967870000000008E-3</c:v>
                </c:pt>
                <c:pt idx="560">
                  <c:v>9.3324140000000007E-3</c:v>
                </c:pt>
                <c:pt idx="561">
                  <c:v>9.35537E-3</c:v>
                </c:pt>
                <c:pt idx="562">
                  <c:v>9.3877490000000008E-3</c:v>
                </c:pt>
                <c:pt idx="563">
                  <c:v>9.4075080000000002E-3</c:v>
                </c:pt>
                <c:pt idx="564">
                  <c:v>9.4354820000000002E-3</c:v>
                </c:pt>
                <c:pt idx="565">
                  <c:v>9.4975179999999999E-3</c:v>
                </c:pt>
                <c:pt idx="566">
                  <c:v>9.5271360000000003E-3</c:v>
                </c:pt>
                <c:pt idx="567">
                  <c:v>9.5953900000000005E-3</c:v>
                </c:pt>
                <c:pt idx="568">
                  <c:v>9.5557760000000002E-3</c:v>
                </c:pt>
                <c:pt idx="569">
                  <c:v>9.6047179999999999E-3</c:v>
                </c:pt>
                <c:pt idx="570">
                  <c:v>9.6680189999999999E-3</c:v>
                </c:pt>
                <c:pt idx="571">
                  <c:v>9.6965590000000004E-3</c:v>
                </c:pt>
                <c:pt idx="572">
                  <c:v>9.7317819999999996E-3</c:v>
                </c:pt>
                <c:pt idx="573">
                  <c:v>9.7640920000000003E-3</c:v>
                </c:pt>
                <c:pt idx="574">
                  <c:v>9.8283420000000003E-3</c:v>
                </c:pt>
                <c:pt idx="575">
                  <c:v>9.8694249999999994E-3</c:v>
                </c:pt>
                <c:pt idx="576">
                  <c:v>9.9133139999999995E-3</c:v>
                </c:pt>
                <c:pt idx="577">
                  <c:v>9.9725089999999992E-3</c:v>
                </c:pt>
                <c:pt idx="578">
                  <c:v>9.9876129999999994E-3</c:v>
                </c:pt>
                <c:pt idx="579">
                  <c:v>1.0061222E-2</c:v>
                </c:pt>
                <c:pt idx="580">
                  <c:v>1.0152532000000001E-2</c:v>
                </c:pt>
                <c:pt idx="581">
                  <c:v>1.0237141999999999E-2</c:v>
                </c:pt>
                <c:pt idx="582">
                  <c:v>1.0371033E-2</c:v>
                </c:pt>
                <c:pt idx="583">
                  <c:v>1.0500864E-2</c:v>
                </c:pt>
                <c:pt idx="584">
                  <c:v>1.0583864E-2</c:v>
                </c:pt>
                <c:pt idx="585">
                  <c:v>1.068318E-2</c:v>
                </c:pt>
                <c:pt idx="586">
                  <c:v>1.0774954E-2</c:v>
                </c:pt>
                <c:pt idx="587">
                  <c:v>1.0823849999999999E-2</c:v>
                </c:pt>
                <c:pt idx="588">
                  <c:v>1.0794214E-2</c:v>
                </c:pt>
                <c:pt idx="589">
                  <c:v>1.0853329E-2</c:v>
                </c:pt>
                <c:pt idx="590">
                  <c:v>1.0866012E-2</c:v>
                </c:pt>
                <c:pt idx="591">
                  <c:v>1.0896998E-2</c:v>
                </c:pt>
                <c:pt idx="592">
                  <c:v>1.0949947999999999E-2</c:v>
                </c:pt>
                <c:pt idx="593">
                  <c:v>1.1027787000000001E-2</c:v>
                </c:pt>
                <c:pt idx="594">
                  <c:v>1.1094822000000001E-2</c:v>
                </c:pt>
                <c:pt idx="595">
                  <c:v>1.1137169000000001E-2</c:v>
                </c:pt>
                <c:pt idx="596">
                  <c:v>1.1182544000000001E-2</c:v>
                </c:pt>
                <c:pt idx="597">
                  <c:v>1.1225591E-2</c:v>
                </c:pt>
                <c:pt idx="598">
                  <c:v>1.1185185E-2</c:v>
                </c:pt>
                <c:pt idx="599">
                  <c:v>1.1232311E-2</c:v>
                </c:pt>
                <c:pt idx="600">
                  <c:v>1.1263713999999999E-2</c:v>
                </c:pt>
                <c:pt idx="601">
                  <c:v>1.1314259E-2</c:v>
                </c:pt>
                <c:pt idx="602">
                  <c:v>1.13989E-2</c:v>
                </c:pt>
                <c:pt idx="603">
                  <c:v>1.1467572000000001E-2</c:v>
                </c:pt>
                <c:pt idx="604">
                  <c:v>1.154113E-2</c:v>
                </c:pt>
                <c:pt idx="605">
                  <c:v>1.1603474000000001E-2</c:v>
                </c:pt>
                <c:pt idx="606">
                  <c:v>1.1703244999999999E-2</c:v>
                </c:pt>
                <c:pt idx="607">
                  <c:v>1.1777332999999999E-2</c:v>
                </c:pt>
                <c:pt idx="608">
                  <c:v>1.1716989000000001E-2</c:v>
                </c:pt>
                <c:pt idx="609">
                  <c:v>1.1771726999999999E-2</c:v>
                </c:pt>
                <c:pt idx="610">
                  <c:v>1.1818110999999999E-2</c:v>
                </c:pt>
                <c:pt idx="611">
                  <c:v>1.1880162E-2</c:v>
                </c:pt>
                <c:pt idx="612">
                  <c:v>1.1904164E-2</c:v>
                </c:pt>
                <c:pt idx="613">
                  <c:v>1.189465E-2</c:v>
                </c:pt>
                <c:pt idx="614">
                  <c:v>1.1927708E-2</c:v>
                </c:pt>
                <c:pt idx="615">
                  <c:v>1.1963942E-2</c:v>
                </c:pt>
                <c:pt idx="616">
                  <c:v>1.1992368E-2</c:v>
                </c:pt>
                <c:pt idx="617">
                  <c:v>1.2020035E-2</c:v>
                </c:pt>
                <c:pt idx="618">
                  <c:v>1.1953409999999999E-2</c:v>
                </c:pt>
                <c:pt idx="619">
                  <c:v>1.2032147E-2</c:v>
                </c:pt>
                <c:pt idx="620">
                  <c:v>1.2084051E-2</c:v>
                </c:pt>
                <c:pt idx="621">
                  <c:v>1.2113194000000001E-2</c:v>
                </c:pt>
                <c:pt idx="622">
                  <c:v>1.2166092999999999E-2</c:v>
                </c:pt>
                <c:pt idx="623">
                  <c:v>1.2229791E-2</c:v>
                </c:pt>
                <c:pt idx="624">
                  <c:v>1.2262571999999999E-2</c:v>
                </c:pt>
                <c:pt idx="625">
                  <c:v>1.2340080999999999E-2</c:v>
                </c:pt>
                <c:pt idx="626">
                  <c:v>1.2398034E-2</c:v>
                </c:pt>
                <c:pt idx="627">
                  <c:v>1.2441091E-2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58272"/>
        <c:axId val="40360192"/>
      </c:scatterChart>
      <c:valAx>
        <c:axId val="4035827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60192"/>
        <c:crosses val="autoZero"/>
        <c:crossBetween val="midCat"/>
        <c:majorUnit val="0.01"/>
        <c:minorUnit val="5.0000000000000001E-3"/>
      </c:valAx>
      <c:valAx>
        <c:axId val="4036019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3582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0.87749649938729135</c:v>
                </c:pt>
                <c:pt idx="1">
                  <c:v>1.4512731323434025</c:v>
                </c:pt>
                <c:pt idx="2">
                  <c:v>0.9803420571324466</c:v>
                </c:pt>
                <c:pt idx="3">
                  <c:v>2.9683304134298965</c:v>
                </c:pt>
                <c:pt idx="4">
                  <c:v>1.7699135309983092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Лист1!$T$5:$T$9</c:f>
              <c:numCache>
                <c:formatCode>General</c:formatCode>
                <c:ptCount val="5"/>
                <c:pt idx="0">
                  <c:v>0.33376496300000003</c:v>
                </c:pt>
                <c:pt idx="1">
                  <c:v>0.51545016399999999</c:v>
                </c:pt>
                <c:pt idx="2">
                  <c:v>1.1915168979999999</c:v>
                </c:pt>
                <c:pt idx="3">
                  <c:v>1.941552977</c:v>
                </c:pt>
                <c:pt idx="4">
                  <c:v>0.60535560099999997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96480"/>
        <c:axId val="59398784"/>
      </c:scatterChart>
      <c:valAx>
        <c:axId val="59396480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9398784"/>
        <c:crosses val="autoZero"/>
        <c:crossBetween val="midCat"/>
        <c:majorUnit val="1"/>
        <c:minorUnit val="0.5"/>
      </c:valAx>
      <c:valAx>
        <c:axId val="593987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939648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61" name="TextBox 2"/>
        <xdr:cNvSpPr txBox="1">
          <a:spLocks noChangeArrowheads="1"/>
        </xdr:cNvSpPr>
      </xdr:nvSpPr>
      <xdr:spPr bwMode="auto">
        <a:xfrm>
          <a:off x="43243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62" name="Object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352425</xdr:colOff>
          <xdr:row>0</xdr:row>
          <xdr:rowOff>123825</xdr:rowOff>
        </xdr:from>
        <xdr:to>
          <xdr:col>16</xdr:col>
          <xdr:colOff>504825</xdr:colOff>
          <xdr:row>0</xdr:row>
          <xdr:rowOff>304800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16</xdr:col>
      <xdr:colOff>0</xdr:colOff>
      <xdr:row>1</xdr:row>
      <xdr:rowOff>66675</xdr:rowOff>
    </xdr:from>
    <xdr:to>
      <xdr:col>16</xdr:col>
      <xdr:colOff>790575</xdr:colOff>
      <xdr:row>1</xdr:row>
      <xdr:rowOff>685800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13811250" y="647700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295275</xdr:colOff>
          <xdr:row>0</xdr:row>
          <xdr:rowOff>114300</xdr:rowOff>
        </xdr:from>
        <xdr:to>
          <xdr:col>17</xdr:col>
          <xdr:colOff>571500</xdr:colOff>
          <xdr:row>0</xdr:row>
          <xdr:rowOff>342900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17</xdr:col>
      <xdr:colOff>0</xdr:colOff>
      <xdr:row>1</xdr:row>
      <xdr:rowOff>38100</xdr:rowOff>
    </xdr:from>
    <xdr:to>
      <xdr:col>17</xdr:col>
      <xdr:colOff>790575</xdr:colOff>
      <xdr:row>2</xdr:row>
      <xdr:rowOff>0</xdr:rowOff>
    </xdr:to>
    <xdr:sp macro="" textlink="">
      <xdr:nvSpPr>
        <xdr:cNvPr id="31" name="TextBox 2"/>
        <xdr:cNvSpPr txBox="1">
          <a:spLocks noChangeArrowheads="1"/>
        </xdr:cNvSpPr>
      </xdr:nvSpPr>
      <xdr:spPr bwMode="auto">
        <a:xfrm>
          <a:off x="14649450" y="619125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18</xdr:col>
      <xdr:colOff>0</xdr:colOff>
      <xdr:row>1</xdr:row>
      <xdr:rowOff>38100</xdr:rowOff>
    </xdr:from>
    <xdr:to>
      <xdr:col>18</xdr:col>
      <xdr:colOff>790575</xdr:colOff>
      <xdr:row>1</xdr:row>
      <xdr:rowOff>561975</xdr:rowOff>
    </xdr:to>
    <xdr:sp macro="" textlink="">
      <xdr:nvSpPr>
        <xdr:cNvPr id="32" name="TextBox 2"/>
        <xdr:cNvSpPr txBox="1">
          <a:spLocks noChangeArrowheads="1"/>
        </xdr:cNvSpPr>
      </xdr:nvSpPr>
      <xdr:spPr bwMode="auto">
        <a:xfrm>
          <a:off x="15487650" y="619125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114300</xdr:colOff>
          <xdr:row>0</xdr:row>
          <xdr:rowOff>0</xdr:rowOff>
        </xdr:from>
        <xdr:to>
          <xdr:col>18</xdr:col>
          <xdr:colOff>600075</xdr:colOff>
          <xdr:row>0</xdr:row>
          <xdr:rowOff>571500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19</xdr:col>
      <xdr:colOff>0</xdr:colOff>
      <xdr:row>1</xdr:row>
      <xdr:rowOff>0</xdr:rowOff>
    </xdr:from>
    <xdr:ext cx="1228725" cy="695325"/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6325850" y="581025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10"/>
  <sheetViews>
    <sheetView tabSelected="1" workbookViewId="0">
      <selection activeCell="H15" sqref="H15"/>
    </sheetView>
  </sheetViews>
  <sheetFormatPr defaultRowHeight="12.75" x14ac:dyDescent="0.2"/>
  <cols>
    <col min="1" max="1" width="9.140625" style="1"/>
    <col min="2" max="3" width="15.85546875" style="14" customWidth="1"/>
    <col min="4" max="4" width="15.42578125" style="14" customWidth="1"/>
    <col min="5" max="7" width="12.5703125" style="29" customWidth="1"/>
    <col min="8" max="8" width="13.28515625" style="24" customWidth="1"/>
    <col min="9" max="9" width="11.7109375" style="42" customWidth="1"/>
    <col min="10" max="10" width="12.42578125" style="38" customWidth="1"/>
    <col min="11" max="12" width="11.7109375" style="20" customWidth="1"/>
    <col min="13" max="13" width="12.85546875" style="10" customWidth="1"/>
    <col min="14" max="14" width="11.5703125" style="10" customWidth="1"/>
    <col min="15" max="15" width="9.5703125" style="7" customWidth="1"/>
    <col min="16" max="16" width="18.28515625" style="28" customWidth="1"/>
    <col min="17" max="19" width="12.5703125" style="46" customWidth="1"/>
    <col min="20" max="20" width="18.28515625" style="46" customWidth="1"/>
    <col min="21" max="16384" width="9.140625" style="7"/>
  </cols>
  <sheetData>
    <row r="1" spans="1:20" ht="45.75" customHeight="1" x14ac:dyDescent="0.25">
      <c r="A1" s="4" t="s">
        <v>1</v>
      </c>
      <c r="B1" s="31"/>
      <c r="C1" s="16"/>
      <c r="D1" s="13"/>
      <c r="E1" s="24"/>
      <c r="F1" s="34"/>
      <c r="G1" s="34"/>
      <c r="I1" s="37"/>
      <c r="M1" s="32"/>
      <c r="N1" s="11"/>
    </row>
    <row r="2" spans="1:20" ht="56.25" customHeight="1" x14ac:dyDescent="0.2">
      <c r="A2" s="6" t="s">
        <v>0</v>
      </c>
      <c r="B2" s="33" t="s">
        <v>5</v>
      </c>
      <c r="C2" s="33" t="s">
        <v>5</v>
      </c>
      <c r="D2" s="33" t="s">
        <v>6</v>
      </c>
      <c r="E2" s="35"/>
      <c r="F2" s="35"/>
      <c r="G2" s="35"/>
      <c r="I2" s="39"/>
      <c r="M2" s="11"/>
      <c r="N2" s="11"/>
    </row>
    <row r="3" spans="1:20" ht="15" x14ac:dyDescent="0.25">
      <c r="A3" s="1">
        <v>4.8000000000000001E-2</v>
      </c>
      <c r="B3" s="14">
        <v>573</v>
      </c>
      <c r="C3" s="14">
        <v>65.5</v>
      </c>
      <c r="D3" s="14">
        <v>8.5914344010000008</v>
      </c>
      <c r="E3" s="29">
        <f t="shared" ref="E3:E66" si="0" xml:space="preserve"> (2*H$10)/(-H$7+SQRT((H$7)^2+4*H$10*(LN(D3)-H$4)))</f>
        <v>250.32229818553614</v>
      </c>
      <c r="F3" s="29">
        <f xml:space="preserve"> E3^3*(1/SQRT(C3)-1/SQRT(B3))/((2*H$10+H$7*E3)*SQRT(11*2))</f>
        <v>2.1620121634932832</v>
      </c>
      <c r="G3" s="29">
        <f xml:space="preserve"> E3^2*(1/SQRT(C3)+1/SQRT(B3))/((2*H$10+H$7*E3)*SQRT(11*2))</f>
        <v>1.7460367755800892E-2</v>
      </c>
      <c r="H3" s="25" t="s">
        <v>2</v>
      </c>
      <c r="I3" s="40">
        <v>7.4999999999999997E-2</v>
      </c>
      <c r="J3" s="41">
        <v>282.75</v>
      </c>
      <c r="K3" s="21">
        <v>0.14299999999999999</v>
      </c>
      <c r="L3" s="21">
        <v>286.14999999999998</v>
      </c>
      <c r="M3" s="23">
        <v>0.83</v>
      </c>
      <c r="N3" s="23">
        <v>277.14999999999998</v>
      </c>
      <c r="Q3" s="46">
        <v>251.31754409999999</v>
      </c>
      <c r="R3" s="46">
        <v>2.2631400350000002</v>
      </c>
      <c r="S3" s="46">
        <v>1.8204695E-2</v>
      </c>
    </row>
    <row r="4" spans="1:20" ht="15" x14ac:dyDescent="0.25">
      <c r="A4" s="1">
        <v>7.1999999999999995E-2</v>
      </c>
      <c r="B4" s="14">
        <v>743</v>
      </c>
      <c r="C4" s="14">
        <v>82</v>
      </c>
      <c r="D4" s="14">
        <v>8.4519748280000009</v>
      </c>
      <c r="E4" s="29">
        <f t="shared" si="0"/>
        <v>252.34149432503813</v>
      </c>
      <c r="F4" s="29">
        <f t="shared" ref="F4:F10" si="1" xml:space="preserve"> E4^3*(1/SQRT(C4)-1/SQRT(B4))/((2*H$10+H$7*E4)*SQRT(11*3))</f>
        <v>1.5763240371487146</v>
      </c>
      <c r="G4" s="29">
        <f xml:space="preserve"> E4^2*(1/SQRT(C4)+1/SQRT(B4))/((2*H$10+H$7*E4)*SQRT(11*3))</f>
        <v>1.2462049434617964E-2</v>
      </c>
      <c r="H4" s="25">
        <v>-3.1653268950000002</v>
      </c>
      <c r="I4" s="40">
        <v>0.182</v>
      </c>
      <c r="J4" s="41">
        <v>283.75</v>
      </c>
      <c r="K4" s="21">
        <v>0.188</v>
      </c>
      <c r="L4" s="21">
        <v>285.55</v>
      </c>
      <c r="M4" s="23">
        <v>1.51</v>
      </c>
      <c r="N4" s="23">
        <v>274.35000000000002</v>
      </c>
      <c r="Q4" s="46">
        <v>253.40687149999999</v>
      </c>
      <c r="R4" s="46">
        <v>1.6110238349999999</v>
      </c>
      <c r="S4" s="46">
        <v>1.2682831E-2</v>
      </c>
    </row>
    <row r="5" spans="1:20" ht="15" x14ac:dyDescent="0.25">
      <c r="A5" s="1">
        <v>9.6000000000000002E-2</v>
      </c>
      <c r="B5" s="14">
        <v>995.33333330000005</v>
      </c>
      <c r="C5" s="14">
        <v>113</v>
      </c>
      <c r="D5" s="14">
        <v>8.3805831150000003</v>
      </c>
      <c r="E5" s="29">
        <f t="shared" si="0"/>
        <v>253.38065168997394</v>
      </c>
      <c r="F5" s="29">
        <f t="shared" si="1"/>
        <v>1.3271074457486431</v>
      </c>
      <c r="G5" s="29">
        <f t="shared" ref="G5:G10" si="2" xml:space="preserve"> E5^2*(1/SQRT(C5)+1/SQRT(B5))/((2*H$10+H$7*E5)*SQRT(11*3))</f>
        <v>1.0560720068074037E-2</v>
      </c>
      <c r="H5" s="26"/>
      <c r="I5" s="40">
        <v>0.19900000000000001</v>
      </c>
      <c r="J5" s="41">
        <v>283.55</v>
      </c>
      <c r="K5" s="21">
        <v>0.48399999999999999</v>
      </c>
      <c r="L5" s="21">
        <v>282.75</v>
      </c>
      <c r="M5" s="23">
        <v>3.05</v>
      </c>
      <c r="N5" s="23">
        <v>266.14999999999998</v>
      </c>
      <c r="O5" s="14">
        <v>3.048</v>
      </c>
      <c r="P5" s="29">
        <f xml:space="preserve"> ABS(N5-E128)</f>
        <v>0.87749649938729135</v>
      </c>
      <c r="Q5" s="46">
        <v>254.4615565</v>
      </c>
      <c r="R5" s="46">
        <v>1.33731913</v>
      </c>
      <c r="S5" s="46">
        <v>1.0596776E-2</v>
      </c>
      <c r="T5" s="46">
        <v>0.33376496300000003</v>
      </c>
    </row>
    <row r="6" spans="1:20" ht="15" x14ac:dyDescent="0.25">
      <c r="A6" s="1">
        <v>0.12</v>
      </c>
      <c r="B6" s="14">
        <v>1177.666667</v>
      </c>
      <c r="C6" s="14">
        <v>135</v>
      </c>
      <c r="D6" s="14">
        <v>8.3070016500000001</v>
      </c>
      <c r="E6" s="29">
        <f t="shared" si="0"/>
        <v>254.45602160289809</v>
      </c>
      <c r="F6" s="29">
        <f t="shared" si="1"/>
        <v>1.2056586983835704</v>
      </c>
      <c r="G6" s="29">
        <f t="shared" si="2"/>
        <v>9.5890232326514419E-3</v>
      </c>
      <c r="H6" s="25" t="s">
        <v>3</v>
      </c>
      <c r="I6" s="40">
        <v>0.24</v>
      </c>
      <c r="J6" s="41">
        <v>283.25</v>
      </c>
      <c r="K6" s="21">
        <v>0.73699999999999999</v>
      </c>
      <c r="L6" s="21">
        <v>280.25</v>
      </c>
      <c r="M6" s="23">
        <v>5.61</v>
      </c>
      <c r="N6" s="23">
        <v>250.65</v>
      </c>
      <c r="O6" s="14">
        <v>5.6159999999999997</v>
      </c>
      <c r="P6" s="29">
        <f xml:space="preserve"> ABS(N6-E235)</f>
        <v>1.4512731323434025</v>
      </c>
      <c r="Q6" s="46">
        <v>255.5367354</v>
      </c>
      <c r="R6" s="46">
        <v>1.1957263</v>
      </c>
      <c r="S6" s="46">
        <v>9.4698079999999997E-3</v>
      </c>
      <c r="T6" s="46">
        <v>0.51545016399999999</v>
      </c>
    </row>
    <row r="7" spans="1:20" ht="15" x14ac:dyDescent="0.25">
      <c r="A7" s="1">
        <v>0.14399999999999999</v>
      </c>
      <c r="B7" s="14">
        <v>1215.666667</v>
      </c>
      <c r="C7" s="14">
        <v>150.33333329999999</v>
      </c>
      <c r="D7" s="14">
        <v>8.2571970070000003</v>
      </c>
      <c r="E7" s="29">
        <f t="shared" si="0"/>
        <v>255.18657339156741</v>
      </c>
      <c r="F7" s="29">
        <f t="shared" si="1"/>
        <v>1.1166070858061818</v>
      </c>
      <c r="G7" s="29">
        <f t="shared" si="2"/>
        <v>9.1223164063222433E-3</v>
      </c>
      <c r="H7" s="25">
        <v>2156.1114010000001</v>
      </c>
      <c r="I7" s="40">
        <v>0.64700000000000002</v>
      </c>
      <c r="J7" s="41">
        <v>280.35000000000002</v>
      </c>
      <c r="K7" s="21">
        <v>0.83499999999999996</v>
      </c>
      <c r="L7" s="21">
        <v>279.35000000000002</v>
      </c>
      <c r="M7" s="23">
        <v>7.21</v>
      </c>
      <c r="N7" s="23">
        <v>238.15</v>
      </c>
      <c r="O7" s="14">
        <v>7.2</v>
      </c>
      <c r="P7" s="29">
        <f xml:space="preserve"> ABS(N7-E301)</f>
        <v>0.9803420571324466</v>
      </c>
      <c r="Q7" s="46">
        <v>256.25711209999997</v>
      </c>
      <c r="R7" s="46">
        <v>1.0946056399999999</v>
      </c>
      <c r="S7" s="46">
        <v>8.9052130000000004E-3</v>
      </c>
      <c r="T7" s="46">
        <v>1.1915168979999999</v>
      </c>
    </row>
    <row r="8" spans="1:20" ht="15" x14ac:dyDescent="0.25">
      <c r="A8" s="1">
        <v>0.16800000000000001</v>
      </c>
      <c r="B8" s="14">
        <v>1204.666667</v>
      </c>
      <c r="C8" s="14">
        <v>148.33333329999999</v>
      </c>
      <c r="D8" s="14">
        <v>8.2170430860000003</v>
      </c>
      <c r="E8" s="29">
        <f t="shared" si="0"/>
        <v>255.77722083036565</v>
      </c>
      <c r="F8" s="29">
        <f t="shared" si="1"/>
        <v>1.1228148086969907</v>
      </c>
      <c r="G8" s="29">
        <f t="shared" si="2"/>
        <v>9.1360803735089195E-3</v>
      </c>
      <c r="H8" s="26"/>
      <c r="I8" s="40">
        <v>0.82099999999999995</v>
      </c>
      <c r="J8" s="41">
        <v>277.75</v>
      </c>
      <c r="K8" s="21">
        <v>1.5169999999999999</v>
      </c>
      <c r="L8" s="21">
        <v>273.55</v>
      </c>
      <c r="M8" s="23">
        <v>9.14</v>
      </c>
      <c r="N8" s="23">
        <v>224.15</v>
      </c>
      <c r="O8" s="14">
        <v>9.1440000000000001</v>
      </c>
      <c r="P8" s="29">
        <f xml:space="preserve"> ABS(N8-E382)</f>
        <v>2.9683304134298965</v>
      </c>
      <c r="Q8" s="46">
        <v>256.83328920000002</v>
      </c>
      <c r="R8" s="46">
        <v>1.089859841</v>
      </c>
      <c r="S8" s="46">
        <v>8.8314699999999993E-3</v>
      </c>
      <c r="T8" s="46">
        <v>1.941552977</v>
      </c>
    </row>
    <row r="9" spans="1:20" ht="15" x14ac:dyDescent="0.25">
      <c r="A9" s="1">
        <v>0.192</v>
      </c>
      <c r="B9" s="14">
        <v>1167.666667</v>
      </c>
      <c r="C9" s="14">
        <v>153.33333329999999</v>
      </c>
      <c r="D9" s="14">
        <v>8.1176867959999992</v>
      </c>
      <c r="E9" s="29">
        <f t="shared" si="0"/>
        <v>257.24543894794579</v>
      </c>
      <c r="F9" s="29">
        <f t="shared" si="1"/>
        <v>1.0789222896034123</v>
      </c>
      <c r="G9" s="29">
        <f t="shared" si="2"/>
        <v>8.9613683139383067E-3</v>
      </c>
      <c r="H9" s="25" t="s">
        <v>4</v>
      </c>
      <c r="I9" s="40">
        <v>1.1859999999999999</v>
      </c>
      <c r="J9" s="41">
        <v>273.95</v>
      </c>
      <c r="K9" s="21">
        <v>1.5549999999999999</v>
      </c>
      <c r="L9" s="21">
        <v>273.25</v>
      </c>
      <c r="M9" s="23">
        <v>12</v>
      </c>
      <c r="N9" s="23">
        <v>210.65</v>
      </c>
      <c r="O9" s="14">
        <v>12</v>
      </c>
      <c r="P9" s="29">
        <f xml:space="preserve"> ABS(N9-E501)</f>
        <v>1.7699135309983092</v>
      </c>
      <c r="Q9" s="46">
        <v>258.24000260000003</v>
      </c>
      <c r="R9" s="46">
        <v>1.019827093</v>
      </c>
      <c r="S9" s="46">
        <v>8.4379099999999999E-3</v>
      </c>
      <c r="T9" s="46">
        <v>0.60535560099999997</v>
      </c>
    </row>
    <row r="10" spans="1:20" ht="15" x14ac:dyDescent="0.25">
      <c r="A10" s="1">
        <v>0.216</v>
      </c>
      <c r="B10" s="14">
        <v>1124.333333</v>
      </c>
      <c r="C10" s="14">
        <v>142.66666670000001</v>
      </c>
      <c r="D10" s="14">
        <v>8.0064561429999994</v>
      </c>
      <c r="E10" s="29">
        <f t="shared" si="0"/>
        <v>258.90133401377449</v>
      </c>
      <c r="F10" s="29">
        <f t="shared" si="1"/>
        <v>1.1229352841917331</v>
      </c>
      <c r="G10" s="29">
        <f t="shared" si="2"/>
        <v>9.1371207133065027E-3</v>
      </c>
      <c r="H10" s="25">
        <v>-206609.7377</v>
      </c>
      <c r="I10" s="40">
        <v>1.341</v>
      </c>
      <c r="J10" s="41">
        <v>274.55</v>
      </c>
      <c r="K10" s="21">
        <v>2.11</v>
      </c>
      <c r="L10" s="21">
        <v>268.64999999999998</v>
      </c>
      <c r="M10" s="12"/>
      <c r="N10" s="12"/>
      <c r="Q10" s="46">
        <v>259.77980109999999</v>
      </c>
      <c r="R10" s="46">
        <v>1.02650401</v>
      </c>
      <c r="S10" s="46">
        <v>8.3242320000000009E-3</v>
      </c>
    </row>
    <row r="11" spans="1:20" x14ac:dyDescent="0.2">
      <c r="A11" s="1">
        <v>0.24</v>
      </c>
      <c r="B11" s="14">
        <v>1085.2</v>
      </c>
      <c r="C11" s="14">
        <v>140.6</v>
      </c>
      <c r="D11" s="14">
        <v>7.9431496450000001</v>
      </c>
      <c r="E11" s="29">
        <f t="shared" si="0"/>
        <v>259.84996794700442</v>
      </c>
      <c r="F11" s="29">
        <f t="shared" ref="F11:F20" si="3" xml:space="preserve"> E11^3*(1/SQRT(C11)-1/SQRT(B11))/((2*H$10+H$7*E11)*SQRT(11*5))</f>
        <v>0.86847466854218536</v>
      </c>
      <c r="G11" s="29">
        <f xml:space="preserve"> E11^2*(1/SQRT(C11)+1/SQRT(B11))/((2*H$10+H$7*E11)*SQRT(11*5))</f>
        <v>7.1013330282863833E-3</v>
      </c>
      <c r="I11" s="40">
        <v>1.5</v>
      </c>
      <c r="J11" s="41">
        <v>275.35000000000002</v>
      </c>
      <c r="K11" s="21">
        <v>2.702</v>
      </c>
      <c r="L11" s="21">
        <v>268.64999999999998</v>
      </c>
      <c r="M11" s="9"/>
      <c r="N11" s="9"/>
      <c r="Q11" s="46">
        <v>260.63804579999999</v>
      </c>
      <c r="R11" s="46">
        <v>0.77743294799999996</v>
      </c>
      <c r="S11" s="46">
        <v>6.3376830000000002E-3</v>
      </c>
    </row>
    <row r="12" spans="1:20" x14ac:dyDescent="0.2">
      <c r="A12" s="1">
        <v>0.26400000000000001</v>
      </c>
      <c r="B12" s="14">
        <v>1046.4000000000001</v>
      </c>
      <c r="C12" s="14">
        <v>134</v>
      </c>
      <c r="D12" s="14">
        <v>7.8472324230000003</v>
      </c>
      <c r="E12" s="29">
        <f t="shared" si="0"/>
        <v>261.29640652110754</v>
      </c>
      <c r="F12" s="29">
        <f t="shared" si="3"/>
        <v>0.88865633838555169</v>
      </c>
      <c r="G12" s="29">
        <f t="shared" ref="G12:G20" si="4" xml:space="preserve"> E12^2*(1/SQRT(C12)+1/SQRT(B12))/((2*H$10+H$7*E12)*SQRT(11*5))</f>
        <v>7.1914717283516026E-3</v>
      </c>
      <c r="I12" s="40">
        <v>1.548</v>
      </c>
      <c r="J12" s="41">
        <v>275.14999999999998</v>
      </c>
      <c r="K12" s="21">
        <v>3.0529999999999999</v>
      </c>
      <c r="L12" s="21">
        <v>266.64999999999998</v>
      </c>
      <c r="M12" s="9"/>
      <c r="N12" s="9"/>
      <c r="Q12" s="46">
        <v>261.91104999999999</v>
      </c>
      <c r="R12" s="46">
        <v>0.76843019400000001</v>
      </c>
      <c r="S12" s="46">
        <v>6.2039449999999998E-3</v>
      </c>
    </row>
    <row r="13" spans="1:20" x14ac:dyDescent="0.2">
      <c r="A13" s="1">
        <v>0.28799999999999998</v>
      </c>
      <c r="B13" s="14">
        <v>1008.2</v>
      </c>
      <c r="C13" s="14">
        <v>129</v>
      </c>
      <c r="D13" s="14">
        <v>7.8131716100000004</v>
      </c>
      <c r="E13" s="29">
        <f t="shared" si="0"/>
        <v>261.81281774944722</v>
      </c>
      <c r="F13" s="29">
        <f t="shared" si="3"/>
        <v>0.90460059802091153</v>
      </c>
      <c r="G13" s="29">
        <f t="shared" si="4"/>
        <v>7.3035493610564481E-3</v>
      </c>
      <c r="I13" s="40">
        <v>1.605</v>
      </c>
      <c r="J13" s="41">
        <v>274.75</v>
      </c>
      <c r="K13" s="21">
        <v>3.9430000000000001</v>
      </c>
      <c r="L13" s="21">
        <v>262.05</v>
      </c>
      <c r="M13" s="9"/>
      <c r="N13" s="9"/>
      <c r="Q13" s="46">
        <v>262.35468250000002</v>
      </c>
      <c r="R13" s="46">
        <v>0.77197494899999997</v>
      </c>
      <c r="S13" s="46">
        <v>6.219886E-3</v>
      </c>
    </row>
    <row r="14" spans="1:20" x14ac:dyDescent="0.2">
      <c r="A14" s="1">
        <v>0.312</v>
      </c>
      <c r="B14" s="14">
        <v>976.8</v>
      </c>
      <c r="C14" s="14">
        <v>127.6</v>
      </c>
      <c r="D14" s="14">
        <v>7.7899748950000003</v>
      </c>
      <c r="E14" s="29">
        <f t="shared" si="0"/>
        <v>262.16537423065256</v>
      </c>
      <c r="F14" s="29">
        <f t="shared" si="3"/>
        <v>0.90339116424639365</v>
      </c>
      <c r="G14" s="29">
        <f t="shared" si="4"/>
        <v>7.3465918086471245E-3</v>
      </c>
      <c r="I14" s="40">
        <v>2.242</v>
      </c>
      <c r="J14" s="41">
        <v>269.64999999999998</v>
      </c>
      <c r="K14" s="21">
        <v>4.1429999999999998</v>
      </c>
      <c r="L14" s="21">
        <v>262.05</v>
      </c>
      <c r="M14" s="9"/>
      <c r="N14" s="9"/>
      <c r="Q14" s="46">
        <v>262.65416690000001</v>
      </c>
      <c r="R14" s="46">
        <v>0.76383938200000001</v>
      </c>
      <c r="S14" s="46">
        <v>6.2001640000000002E-3</v>
      </c>
    </row>
    <row r="15" spans="1:20" x14ac:dyDescent="0.2">
      <c r="A15" s="1">
        <v>0.33600000000000002</v>
      </c>
      <c r="B15" s="14">
        <v>954.6</v>
      </c>
      <c r="C15" s="14">
        <v>121.8</v>
      </c>
      <c r="D15" s="14">
        <v>7.7951488729999996</v>
      </c>
      <c r="E15" s="29">
        <f t="shared" si="0"/>
        <v>262.08667612984158</v>
      </c>
      <c r="F15" s="29">
        <f t="shared" si="3"/>
        <v>0.93097262548716608</v>
      </c>
      <c r="G15" s="29">
        <f t="shared" si="4"/>
        <v>7.4999982495426876E-3</v>
      </c>
      <c r="I15" s="40">
        <v>2.4489999999999998</v>
      </c>
      <c r="J15" s="41">
        <v>270.05</v>
      </c>
      <c r="K15" s="21">
        <v>4.2569999999999997</v>
      </c>
      <c r="L15" s="21">
        <v>262.05</v>
      </c>
      <c r="M15" s="9"/>
      <c r="N15" s="9"/>
      <c r="Q15" s="46">
        <v>262.58755630000002</v>
      </c>
      <c r="R15" s="46">
        <v>0.78880290500000005</v>
      </c>
      <c r="S15" s="46">
        <v>6.3425449999999998E-3</v>
      </c>
    </row>
    <row r="16" spans="1:20" x14ac:dyDescent="0.2">
      <c r="A16" s="1">
        <v>0.36</v>
      </c>
      <c r="B16" s="14">
        <v>928</v>
      </c>
      <c r="C16" s="14">
        <v>114.4</v>
      </c>
      <c r="D16" s="14">
        <v>7.7830733719999996</v>
      </c>
      <c r="E16" s="29">
        <f t="shared" si="0"/>
        <v>262.27040391559467</v>
      </c>
      <c r="F16" s="29">
        <f t="shared" si="3"/>
        <v>0.96923148672165871</v>
      </c>
      <c r="G16" s="29">
        <f t="shared" si="4"/>
        <v>7.694749967495018E-3</v>
      </c>
      <c r="I16" s="40">
        <v>2.661</v>
      </c>
      <c r="J16" s="41">
        <v>268.55</v>
      </c>
      <c r="K16" s="21">
        <v>5.1950000000000003</v>
      </c>
      <c r="L16" s="21">
        <v>255.85</v>
      </c>
      <c r="M16" s="9"/>
      <c r="N16" s="9"/>
      <c r="Q16" s="46">
        <v>262.7428481</v>
      </c>
      <c r="R16" s="46">
        <v>0.81721848200000002</v>
      </c>
      <c r="S16" s="46">
        <v>6.4762489999999999E-3</v>
      </c>
    </row>
    <row r="17" spans="1:19" x14ac:dyDescent="0.2">
      <c r="A17" s="1">
        <v>0.38400000000000001</v>
      </c>
      <c r="B17" s="14">
        <v>901.8</v>
      </c>
      <c r="C17" s="14">
        <v>117.6</v>
      </c>
      <c r="D17" s="14">
        <v>7.7642942970000002</v>
      </c>
      <c r="E17" s="29">
        <f t="shared" si="0"/>
        <v>262.5565105244865</v>
      </c>
      <c r="F17" s="29">
        <f t="shared" si="3"/>
        <v>0.94047901096886011</v>
      </c>
      <c r="G17" s="29">
        <f t="shared" si="4"/>
        <v>7.6313425780190356E-3</v>
      </c>
      <c r="I17" s="40">
        <v>2.879</v>
      </c>
      <c r="J17" s="41">
        <v>267.05</v>
      </c>
      <c r="K17" s="21">
        <v>5.59</v>
      </c>
      <c r="L17" s="21">
        <v>253.25</v>
      </c>
      <c r="M17" s="9"/>
      <c r="N17" s="9"/>
      <c r="Q17" s="46">
        <v>262.98315600000001</v>
      </c>
      <c r="R17" s="46">
        <v>0.78687597899999995</v>
      </c>
      <c r="S17" s="46">
        <v>6.3746009999999997E-3</v>
      </c>
    </row>
    <row r="18" spans="1:19" x14ac:dyDescent="0.2">
      <c r="A18" s="1">
        <v>0.40799999999999997</v>
      </c>
      <c r="B18" s="14">
        <v>888.4</v>
      </c>
      <c r="C18" s="14">
        <v>115.2</v>
      </c>
      <c r="D18" s="14">
        <v>7.7374852970000001</v>
      </c>
      <c r="E18" s="29">
        <f t="shared" si="0"/>
        <v>262.96577736375559</v>
      </c>
      <c r="F18" s="29">
        <f t="shared" si="3"/>
        <v>0.95071009850693955</v>
      </c>
      <c r="G18" s="29">
        <f t="shared" si="4"/>
        <v>7.6843413320971995E-3</v>
      </c>
      <c r="I18" s="40">
        <v>3.0459999999999998</v>
      </c>
      <c r="J18" s="41">
        <v>265.85000000000002</v>
      </c>
      <c r="K18" s="21">
        <v>5.62</v>
      </c>
      <c r="L18" s="21">
        <v>252.65</v>
      </c>
      <c r="M18" s="9"/>
      <c r="N18" s="9"/>
      <c r="Q18" s="46">
        <v>263.3236612</v>
      </c>
      <c r="R18" s="46">
        <v>0.78650060300000002</v>
      </c>
      <c r="S18" s="46">
        <v>6.348439E-3</v>
      </c>
    </row>
    <row r="19" spans="1:19" x14ac:dyDescent="0.2">
      <c r="A19" s="1">
        <v>0.432</v>
      </c>
      <c r="B19" s="14">
        <v>870</v>
      </c>
      <c r="C19" s="14">
        <v>110.6</v>
      </c>
      <c r="D19" s="14">
        <v>7.7080056780000001</v>
      </c>
      <c r="E19" s="29">
        <f t="shared" si="0"/>
        <v>263.41694687523102</v>
      </c>
      <c r="F19" s="29">
        <f t="shared" si="3"/>
        <v>0.97452904795429762</v>
      </c>
      <c r="G19" s="29">
        <f t="shared" si="4"/>
        <v>7.7995587210769844E-3</v>
      </c>
      <c r="I19" s="40">
        <v>3.1920000000000002</v>
      </c>
      <c r="J19" s="41">
        <v>264.45</v>
      </c>
      <c r="K19" s="21">
        <v>6.5720000000000001</v>
      </c>
      <c r="L19" s="21">
        <v>244.15</v>
      </c>
      <c r="M19" s="9"/>
      <c r="N19" s="9"/>
      <c r="Q19" s="46">
        <v>263.69453549999997</v>
      </c>
      <c r="R19" s="46">
        <v>0.79594848500000004</v>
      </c>
      <c r="S19" s="46">
        <v>6.3635990000000002E-3</v>
      </c>
    </row>
    <row r="20" spans="1:19" x14ac:dyDescent="0.2">
      <c r="A20" s="1">
        <v>0.45600000000000002</v>
      </c>
      <c r="B20" s="14">
        <v>842.4</v>
      </c>
      <c r="C20" s="14">
        <v>109.8</v>
      </c>
      <c r="D20" s="14">
        <v>7.6911817039999999</v>
      </c>
      <c r="E20" s="29">
        <f t="shared" si="0"/>
        <v>263.67496877447678</v>
      </c>
      <c r="F20" s="29">
        <f t="shared" si="3"/>
        <v>0.97062875213507172</v>
      </c>
      <c r="G20" s="29">
        <f t="shared" si="4"/>
        <v>7.8409809513216317E-3</v>
      </c>
      <c r="I20" s="40">
        <v>3.3969999999999998</v>
      </c>
      <c r="J20" s="41">
        <v>264.45</v>
      </c>
      <c r="K20" s="21">
        <v>7.03</v>
      </c>
      <c r="L20" s="21">
        <v>240.05</v>
      </c>
      <c r="M20" s="9"/>
      <c r="N20" s="9"/>
      <c r="Q20" s="46">
        <v>263.90449009999998</v>
      </c>
      <c r="R20" s="46">
        <v>0.78684609000000005</v>
      </c>
      <c r="S20" s="46">
        <v>6.3508109999999996E-3</v>
      </c>
    </row>
    <row r="21" spans="1:19" x14ac:dyDescent="0.2">
      <c r="A21" s="1">
        <v>0.48</v>
      </c>
      <c r="B21" s="14">
        <v>834.57142859999999</v>
      </c>
      <c r="C21" s="14">
        <v>107.7142857</v>
      </c>
      <c r="D21" s="14">
        <v>7.6651947419999997</v>
      </c>
      <c r="E21" s="29">
        <f t="shared" si="0"/>
        <v>264.07430250036361</v>
      </c>
      <c r="F21" s="29">
        <f t="shared" ref="F21:F30" si="5" xml:space="preserve"> E21^3*(1/SQRT(C21)-1/SQRT(B21))/((2*H$10+H$7*E21)*SQRT(11*7))</f>
        <v>0.82971123525994239</v>
      </c>
      <c r="G21" s="29">
        <f xml:space="preserve"> E21^2*(1/SQRT(C21)+1/SQRT(B21))/((2*H$10+H$7*E21)*SQRT(11*7))</f>
        <v>6.6652778023689506E-3</v>
      </c>
      <c r="I21" s="40">
        <v>3.5019999999999998</v>
      </c>
      <c r="J21" s="41">
        <v>263.55</v>
      </c>
      <c r="K21" s="21">
        <v>7.22</v>
      </c>
      <c r="L21" s="21">
        <v>239.65</v>
      </c>
      <c r="M21" s="9"/>
      <c r="N21" s="9"/>
      <c r="Q21" s="46">
        <v>264.22631139999999</v>
      </c>
      <c r="R21" s="46">
        <v>0.66469226100000001</v>
      </c>
      <c r="S21" s="46">
        <v>5.3365670000000004E-3</v>
      </c>
    </row>
    <row r="22" spans="1:19" x14ac:dyDescent="0.2">
      <c r="A22" s="1">
        <v>0.504</v>
      </c>
      <c r="B22" s="14">
        <v>819.85714289999999</v>
      </c>
      <c r="C22" s="14">
        <v>109.1428571</v>
      </c>
      <c r="D22" s="14">
        <v>7.6008750569999997</v>
      </c>
      <c r="E22" s="29">
        <f t="shared" si="0"/>
        <v>265.06686315893643</v>
      </c>
      <c r="F22" s="29">
        <f t="shared" si="5"/>
        <v>0.81512910338010547</v>
      </c>
      <c r="G22" s="29">
        <f t="shared" ref="G22:G30" si="6" xml:space="preserve"> E22^2*(1/SQRT(C22)+1/SQRT(B22))/((2*H$10+H$7*E22)*SQRT(11*7))</f>
        <v>6.608327368853687E-3</v>
      </c>
      <c r="I22" s="40">
        <v>3.7629999999999999</v>
      </c>
      <c r="J22" s="41">
        <v>261.45</v>
      </c>
      <c r="K22" s="21">
        <v>8.3000000000000007</v>
      </c>
      <c r="L22" s="21">
        <v>232.65</v>
      </c>
      <c r="M22" s="9"/>
      <c r="N22" s="9"/>
      <c r="Q22" s="46">
        <v>265.00947819999999</v>
      </c>
      <c r="R22" s="46">
        <v>0.63321479999999997</v>
      </c>
      <c r="S22" s="46">
        <v>5.1346430000000004E-3</v>
      </c>
    </row>
    <row r="23" spans="1:19" x14ac:dyDescent="0.2">
      <c r="A23" s="1">
        <v>0.52800000000000002</v>
      </c>
      <c r="B23" s="14">
        <v>801.85714289999999</v>
      </c>
      <c r="C23" s="14">
        <v>106.7142857</v>
      </c>
      <c r="D23" s="14">
        <v>7.5906761869999997</v>
      </c>
      <c r="E23" s="29">
        <f t="shared" si="0"/>
        <v>265.22480694636158</v>
      </c>
      <c r="F23" s="29">
        <f t="shared" si="5"/>
        <v>0.82412552356507185</v>
      </c>
      <c r="G23" s="29">
        <f t="shared" si="6"/>
        <v>6.6764321220563272E-3</v>
      </c>
      <c r="I23" s="40">
        <v>3.9830000000000001</v>
      </c>
      <c r="J23" s="41">
        <v>262.45</v>
      </c>
      <c r="K23" s="21">
        <v>8.4019999999999992</v>
      </c>
      <c r="L23" s="21">
        <v>232.05</v>
      </c>
      <c r="M23" s="9"/>
      <c r="N23" s="9"/>
      <c r="Q23" s="46">
        <v>265.13186259999998</v>
      </c>
      <c r="R23" s="46">
        <v>0.636958319</v>
      </c>
      <c r="S23" s="46">
        <v>5.1619559999999997E-3</v>
      </c>
    </row>
    <row r="24" spans="1:19" x14ac:dyDescent="0.2">
      <c r="A24" s="1">
        <v>0.55200000000000005</v>
      </c>
      <c r="B24" s="14">
        <v>793</v>
      </c>
      <c r="C24" s="14">
        <v>105.8571429</v>
      </c>
      <c r="D24" s="14">
        <v>7.598379027</v>
      </c>
      <c r="E24" s="29">
        <f t="shared" si="0"/>
        <v>265.10550337108737</v>
      </c>
      <c r="F24" s="29">
        <f t="shared" si="5"/>
        <v>0.82695760270853413</v>
      </c>
      <c r="G24" s="29">
        <f t="shared" si="6"/>
        <v>6.7109860550517222E-3</v>
      </c>
      <c r="I24" s="40">
        <v>4.1680000000000001</v>
      </c>
      <c r="J24" s="41">
        <v>261.14999999999998</v>
      </c>
      <c r="K24" s="21">
        <v>9.18</v>
      </c>
      <c r="L24" s="21">
        <v>225.45</v>
      </c>
      <c r="M24" s="9"/>
      <c r="N24" s="9"/>
      <c r="Q24" s="46">
        <v>265.03947640000001</v>
      </c>
      <c r="R24" s="46">
        <v>0.64160838799999997</v>
      </c>
      <c r="S24" s="46">
        <v>5.2081239999999997E-3</v>
      </c>
    </row>
    <row r="25" spans="1:19" x14ac:dyDescent="0.2">
      <c r="A25" s="1">
        <v>0.57599999999999996</v>
      </c>
      <c r="B25" s="14">
        <v>785.42857140000001</v>
      </c>
      <c r="C25" s="14">
        <v>105.1428571</v>
      </c>
      <c r="D25" s="14">
        <v>7.5931970059999996</v>
      </c>
      <c r="E25" s="29">
        <f t="shared" si="0"/>
        <v>265.18575411424661</v>
      </c>
      <c r="F25" s="29">
        <f t="shared" si="5"/>
        <v>0.8289345492073753</v>
      </c>
      <c r="G25" s="29">
        <f t="shared" si="6"/>
        <v>6.7330113347886158E-3</v>
      </c>
      <c r="I25" s="40">
        <v>5.0019999999999998</v>
      </c>
      <c r="J25" s="41">
        <v>255.25</v>
      </c>
      <c r="K25" s="21">
        <v>10.36</v>
      </c>
      <c r="L25" s="21">
        <v>215.85</v>
      </c>
      <c r="M25" s="9"/>
      <c r="N25" s="9"/>
      <c r="Q25" s="46">
        <v>265.10165999999998</v>
      </c>
      <c r="R25" s="46">
        <v>0.64148377199999995</v>
      </c>
      <c r="S25" s="46">
        <v>5.2120969999999997E-3</v>
      </c>
    </row>
    <row r="26" spans="1:19" x14ac:dyDescent="0.2">
      <c r="A26" s="1">
        <v>0.6</v>
      </c>
      <c r="B26" s="14">
        <v>784.2857143</v>
      </c>
      <c r="C26" s="14">
        <v>103.8571429</v>
      </c>
      <c r="D26" s="14">
        <v>7.6133519569999999</v>
      </c>
      <c r="E26" s="29">
        <f t="shared" si="0"/>
        <v>264.87385081416943</v>
      </c>
      <c r="F26" s="29">
        <f t="shared" si="5"/>
        <v>0.83725533520171336</v>
      </c>
      <c r="G26" s="29">
        <f t="shared" si="6"/>
        <v>6.7775872076390178E-3</v>
      </c>
      <c r="I26" s="40">
        <v>5.4969999999999999</v>
      </c>
      <c r="J26" s="41">
        <v>251.45</v>
      </c>
      <c r="K26" s="21">
        <v>10.827</v>
      </c>
      <c r="L26" s="21">
        <v>211.45</v>
      </c>
      <c r="M26" s="9"/>
      <c r="N26" s="9"/>
      <c r="Q26" s="46">
        <v>264.8590787</v>
      </c>
      <c r="R26" s="46">
        <v>0.65440923200000001</v>
      </c>
      <c r="S26" s="46">
        <v>5.2977420000000002E-3</v>
      </c>
    </row>
    <row r="27" spans="1:19" x14ac:dyDescent="0.2">
      <c r="A27" s="3">
        <v>0.624</v>
      </c>
      <c r="B27" s="14">
        <v>774.2857143</v>
      </c>
      <c r="C27" s="14">
        <v>104.5714286</v>
      </c>
      <c r="D27" s="14">
        <v>7.6185691130000004</v>
      </c>
      <c r="E27" s="29">
        <f t="shared" si="0"/>
        <v>264.7932117415321</v>
      </c>
      <c r="F27" s="29">
        <f t="shared" si="5"/>
        <v>0.82982555295491323</v>
      </c>
      <c r="G27" s="29">
        <f t="shared" si="6"/>
        <v>6.7755652660379043E-3</v>
      </c>
      <c r="I27" s="40">
        <v>5.6</v>
      </c>
      <c r="J27" s="41">
        <v>250.65</v>
      </c>
      <c r="K27" s="21">
        <v>11.324</v>
      </c>
      <c r="L27" s="21">
        <v>210.05</v>
      </c>
      <c r="M27" s="9"/>
      <c r="N27" s="9"/>
      <c r="Q27" s="46">
        <v>264.79596989999999</v>
      </c>
      <c r="R27" s="46">
        <v>0.65025355699999998</v>
      </c>
      <c r="S27" s="46">
        <v>5.3092959999999998E-3</v>
      </c>
    </row>
    <row r="28" spans="1:19" x14ac:dyDescent="0.2">
      <c r="A28" s="5">
        <v>0.64800000000000002</v>
      </c>
      <c r="B28" s="14">
        <v>768.57142859999999</v>
      </c>
      <c r="C28" s="14">
        <v>101.7142857</v>
      </c>
      <c r="D28" s="14">
        <v>7.636332951</v>
      </c>
      <c r="E28" s="29">
        <f t="shared" si="0"/>
        <v>264.51894372487459</v>
      </c>
      <c r="F28" s="29">
        <f t="shared" si="5"/>
        <v>0.84688396759805973</v>
      </c>
      <c r="G28" s="29">
        <f t="shared" si="6"/>
        <v>6.8629771123864536E-3</v>
      </c>
      <c r="I28" s="40">
        <v>5.718</v>
      </c>
      <c r="J28" s="41">
        <v>249.65</v>
      </c>
      <c r="K28" s="21">
        <v>11.382</v>
      </c>
      <c r="L28" s="21">
        <v>209.85</v>
      </c>
      <c r="M28" s="9"/>
      <c r="N28" s="9"/>
      <c r="Q28" s="46">
        <v>264.58012839999998</v>
      </c>
      <c r="R28" s="46">
        <v>0.66931993000000001</v>
      </c>
      <c r="S28" s="46">
        <v>5.4227800000000003E-3</v>
      </c>
    </row>
    <row r="29" spans="1:19" x14ac:dyDescent="0.2">
      <c r="A29" s="5">
        <v>0.67200000000000004</v>
      </c>
      <c r="B29" s="14">
        <v>771.85714289999999</v>
      </c>
      <c r="C29" s="14">
        <v>99</v>
      </c>
      <c r="D29" s="14">
        <v>7.6487557749999997</v>
      </c>
      <c r="E29" s="29">
        <f t="shared" si="0"/>
        <v>264.32741205932859</v>
      </c>
      <c r="F29" s="29">
        <f t="shared" si="5"/>
        <v>0.86643779007770694</v>
      </c>
      <c r="G29" s="29">
        <f t="shared" si="6"/>
        <v>6.9357970049423396E-3</v>
      </c>
      <c r="I29" s="40">
        <v>5.7629999999999999</v>
      </c>
      <c r="J29" s="41">
        <v>249.25</v>
      </c>
      <c r="K29" s="21">
        <v>11.74</v>
      </c>
      <c r="L29" s="21">
        <v>210.45</v>
      </c>
      <c r="M29" s="9"/>
      <c r="N29" s="9"/>
      <c r="Q29" s="46">
        <v>264.4283077</v>
      </c>
      <c r="R29" s="46">
        <v>0.68881454799999997</v>
      </c>
      <c r="S29" s="46">
        <v>5.5118270000000004E-3</v>
      </c>
    </row>
    <row r="30" spans="1:19" x14ac:dyDescent="0.2">
      <c r="A30" s="1">
        <v>0.69599999999999995</v>
      </c>
      <c r="B30" s="14">
        <v>777.57142859999999</v>
      </c>
      <c r="C30" s="14">
        <v>99.571428569999995</v>
      </c>
      <c r="D30" s="14">
        <v>7.6615810470000003</v>
      </c>
      <c r="E30" s="29">
        <f t="shared" si="0"/>
        <v>264.12990906974483</v>
      </c>
      <c r="F30" s="29">
        <f t="shared" si="5"/>
        <v>0.86475244440850718</v>
      </c>
      <c r="G30" s="29">
        <f t="shared" si="6"/>
        <v>6.9228736829864751E-3</v>
      </c>
      <c r="I30" s="40">
        <v>5.99</v>
      </c>
      <c r="J30" s="41">
        <v>248.05</v>
      </c>
      <c r="K30" s="21">
        <v>12.161</v>
      </c>
      <c r="L30" s="21">
        <v>211.55</v>
      </c>
      <c r="M30" s="9"/>
      <c r="N30" s="9"/>
      <c r="Q30" s="46">
        <v>264.27082130000002</v>
      </c>
      <c r="R30" s="46">
        <v>0.691606041</v>
      </c>
      <c r="S30" s="46">
        <v>5.5337779999999996E-3</v>
      </c>
    </row>
    <row r="31" spans="1:19" x14ac:dyDescent="0.2">
      <c r="A31" s="1">
        <v>0.72</v>
      </c>
      <c r="B31" s="14">
        <v>768.33333330000005</v>
      </c>
      <c r="C31" s="14">
        <v>97.333333330000002</v>
      </c>
      <c r="D31" s="14">
        <v>7.6563952860000004</v>
      </c>
      <c r="E31" s="29">
        <f t="shared" si="0"/>
        <v>264.20973883083815</v>
      </c>
      <c r="F31" s="29">
        <f t="shared" ref="F31:F40" si="7" xml:space="preserve"> E31^3*(1/SQRT(C31)-1/SQRT(B31))/((2*H$10+H$7*E31)*SQRT(11*9))</f>
        <v>0.77351905796658649</v>
      </c>
      <c r="G31" s="29">
        <f xml:space="preserve"> E31^2*(1/SQRT(C31)+1/SQRT(B31))/((2*H$10+H$7*E31)*SQRT(11*9))</f>
        <v>6.1633858642630192E-3</v>
      </c>
      <c r="I31" s="40">
        <v>6.0359999999999996</v>
      </c>
      <c r="J31" s="41">
        <v>247.65</v>
      </c>
      <c r="K31" s="21">
        <v>13.54</v>
      </c>
      <c r="L31" s="21">
        <v>215.25</v>
      </c>
      <c r="M31" s="9"/>
      <c r="N31" s="9"/>
      <c r="Q31" s="46">
        <v>264.33459010000001</v>
      </c>
      <c r="R31" s="46">
        <v>0.61714928499999999</v>
      </c>
      <c r="S31" s="46">
        <v>4.9151120000000001E-3</v>
      </c>
    </row>
    <row r="32" spans="1:19" x14ac:dyDescent="0.2">
      <c r="A32" s="1">
        <v>0.74399999999999999</v>
      </c>
      <c r="B32" s="14">
        <v>771</v>
      </c>
      <c r="C32" s="14">
        <v>98.777777779999994</v>
      </c>
      <c r="D32" s="14">
        <v>7.6370474799999997</v>
      </c>
      <c r="E32" s="29">
        <f t="shared" si="0"/>
        <v>264.50792125137508</v>
      </c>
      <c r="F32" s="29">
        <f t="shared" si="7"/>
        <v>0.76489675556185488</v>
      </c>
      <c r="G32" s="29">
        <f t="shared" ref="G32:G40" si="8" xml:space="preserve"> E32^2*(1/SQRT(C32)+1/SQRT(B32))/((2*H$10+H$7*E32)*SQRT(11*9))</f>
        <v>6.1159327495651124E-3</v>
      </c>
      <c r="I32" s="40">
        <v>6.9029999999999996</v>
      </c>
      <c r="J32" s="41">
        <v>240.35</v>
      </c>
      <c r="K32" s="21">
        <v>13.753</v>
      </c>
      <c r="L32" s="21">
        <v>216.05</v>
      </c>
      <c r="M32" s="9"/>
      <c r="N32" s="9"/>
      <c r="Q32" s="46">
        <v>264.5714155</v>
      </c>
      <c r="R32" s="46">
        <v>0.60472867100000005</v>
      </c>
      <c r="S32" s="46">
        <v>4.8341060000000003E-3</v>
      </c>
    </row>
    <row r="33" spans="1:19" x14ac:dyDescent="0.2">
      <c r="A33" s="1">
        <v>0.76800000000000002</v>
      </c>
      <c r="B33" s="14">
        <v>775</v>
      </c>
      <c r="C33" s="14">
        <v>100.55555560000001</v>
      </c>
      <c r="D33" s="14">
        <v>7.6375222540000003</v>
      </c>
      <c r="E33" s="29">
        <f t="shared" si="0"/>
        <v>264.50059769869506</v>
      </c>
      <c r="F33" s="29">
        <f t="shared" si="7"/>
        <v>0.7554339447726276</v>
      </c>
      <c r="G33" s="29">
        <f t="shared" si="8"/>
        <v>6.0720506909262319E-3</v>
      </c>
      <c r="I33" s="40">
        <v>7.2</v>
      </c>
      <c r="J33" s="41">
        <v>237.85</v>
      </c>
      <c r="K33" s="21">
        <v>15.715</v>
      </c>
      <c r="L33" s="21">
        <v>214.55</v>
      </c>
      <c r="M33" s="9"/>
      <c r="N33" s="9"/>
      <c r="Q33" s="46">
        <v>264.56562489999999</v>
      </c>
      <c r="R33" s="46">
        <v>0.59738242799999997</v>
      </c>
      <c r="S33" s="46">
        <v>4.8004789999999999E-3</v>
      </c>
    </row>
    <row r="34" spans="1:19" x14ac:dyDescent="0.2">
      <c r="A34" s="1">
        <v>0.79200000000000004</v>
      </c>
      <c r="B34" s="14">
        <v>781.22222220000003</v>
      </c>
      <c r="C34" s="14">
        <v>102.1111111</v>
      </c>
      <c r="D34" s="14">
        <v>7.6257420549999999</v>
      </c>
      <c r="E34" s="29">
        <f t="shared" si="0"/>
        <v>264.68240827628784</v>
      </c>
      <c r="F34" s="29">
        <f t="shared" si="7"/>
        <v>0.74778036546602233</v>
      </c>
      <c r="G34" s="29">
        <f t="shared" si="8"/>
        <v>6.0247599348236319E-3</v>
      </c>
      <c r="I34" s="40">
        <v>8.3979999999999997</v>
      </c>
      <c r="J34" s="41">
        <v>227.85</v>
      </c>
      <c r="K34" s="21">
        <v>16.079999999999998</v>
      </c>
      <c r="L34" s="21">
        <v>214.25</v>
      </c>
      <c r="M34" s="9"/>
      <c r="N34" s="9"/>
      <c r="Q34" s="46">
        <v>264.7089929</v>
      </c>
      <c r="R34" s="46">
        <v>0.58800128100000004</v>
      </c>
      <c r="S34" s="46">
        <v>4.7369669999999999E-3</v>
      </c>
    </row>
    <row r="35" spans="1:19" x14ac:dyDescent="0.2">
      <c r="A35" s="1">
        <v>0.81599999999999995</v>
      </c>
      <c r="B35" s="14">
        <v>798</v>
      </c>
      <c r="C35" s="14">
        <v>104.55555560000001</v>
      </c>
      <c r="D35" s="14">
        <v>7.6009765050000002</v>
      </c>
      <c r="E35" s="29">
        <f t="shared" si="0"/>
        <v>265.06529287181729</v>
      </c>
      <c r="F35" s="29">
        <f t="shared" si="7"/>
        <v>0.73782448905271214</v>
      </c>
      <c r="G35" s="29">
        <f t="shared" si="8"/>
        <v>5.9419125162850101E-3</v>
      </c>
      <c r="I35" s="40">
        <v>9.1199999999999992</v>
      </c>
      <c r="J35" s="41">
        <v>222.85</v>
      </c>
      <c r="K35" s="21"/>
      <c r="L35" s="21"/>
      <c r="M35" s="9"/>
      <c r="N35" s="9"/>
      <c r="Q35" s="46">
        <v>265.00825839999999</v>
      </c>
      <c r="R35" s="46">
        <v>0.57319125199999998</v>
      </c>
      <c r="S35" s="46">
        <v>4.6170669999999999E-3</v>
      </c>
    </row>
    <row r="36" spans="1:19" x14ac:dyDescent="0.2">
      <c r="A36" s="1">
        <v>0.84</v>
      </c>
      <c r="B36" s="14">
        <v>819.55555560000005</v>
      </c>
      <c r="C36" s="14">
        <v>110.55555560000001</v>
      </c>
      <c r="D36" s="14">
        <v>7.5954207519999999</v>
      </c>
      <c r="E36" s="29">
        <f t="shared" si="0"/>
        <v>265.1513114414422</v>
      </c>
      <c r="F36" s="29">
        <f t="shared" si="7"/>
        <v>0.71140761907390526</v>
      </c>
      <c r="G36" s="29">
        <f t="shared" si="8"/>
        <v>5.7979419593839152E-3</v>
      </c>
      <c r="I36" s="40">
        <v>10.148999999999999</v>
      </c>
      <c r="J36" s="41">
        <v>215.05</v>
      </c>
      <c r="K36" s="21"/>
      <c r="L36" s="21"/>
      <c r="M36" s="8"/>
      <c r="N36" s="8"/>
      <c r="Q36" s="46">
        <v>265.0749912</v>
      </c>
      <c r="R36" s="46">
        <v>0.55114506799999996</v>
      </c>
      <c r="S36" s="46">
        <v>4.4931019999999997E-3</v>
      </c>
    </row>
    <row r="37" spans="1:19" x14ac:dyDescent="0.2">
      <c r="A37" s="1">
        <v>0.86399999999999999</v>
      </c>
      <c r="B37" s="14">
        <v>852.11111110000002</v>
      </c>
      <c r="C37" s="14">
        <v>116.1111111</v>
      </c>
      <c r="D37" s="14">
        <v>7.5892940400000004</v>
      </c>
      <c r="E37" s="29">
        <f t="shared" si="0"/>
        <v>265.24622336246358</v>
      </c>
      <c r="F37" s="29">
        <f t="shared" si="7"/>
        <v>0.6919946801025092</v>
      </c>
      <c r="G37" s="29">
        <f t="shared" si="8"/>
        <v>5.6619550982952259E-3</v>
      </c>
      <c r="I37" s="40">
        <v>10.3</v>
      </c>
      <c r="J37" s="41">
        <v>214.45</v>
      </c>
      <c r="K37" s="21"/>
      <c r="L37" s="21"/>
      <c r="M37" s="8"/>
      <c r="N37" s="8"/>
      <c r="Q37" s="46">
        <v>265.14840939999999</v>
      </c>
      <c r="R37" s="46">
        <v>0.53446518399999998</v>
      </c>
      <c r="S37" s="46">
        <v>4.3746499999999999E-3</v>
      </c>
    </row>
    <row r="38" spans="1:19" x14ac:dyDescent="0.2">
      <c r="A38" s="1">
        <v>0.88800000000000001</v>
      </c>
      <c r="B38" s="14">
        <v>892.44444439999995</v>
      </c>
      <c r="C38" s="14">
        <v>120.44444439999999</v>
      </c>
      <c r="D38" s="14">
        <v>7.6013622319999996</v>
      </c>
      <c r="E38" s="29">
        <f t="shared" si="0"/>
        <v>265.05932244371979</v>
      </c>
      <c r="F38" s="29">
        <f t="shared" si="7"/>
        <v>0.68162914131687946</v>
      </c>
      <c r="G38" s="29">
        <f t="shared" si="8"/>
        <v>5.558281889456694E-3</v>
      </c>
      <c r="I38" s="40">
        <v>11.122999999999999</v>
      </c>
      <c r="J38" s="41">
        <v>209.25</v>
      </c>
      <c r="M38" s="8"/>
      <c r="N38" s="8"/>
      <c r="Q38" s="46">
        <v>265.0036197</v>
      </c>
      <c r="R38" s="46">
        <v>0.52963614699999995</v>
      </c>
      <c r="S38" s="46">
        <v>4.3197770000000003E-3</v>
      </c>
    </row>
    <row r="39" spans="1:19" x14ac:dyDescent="0.2">
      <c r="A39" s="1">
        <v>0.91200000000000003</v>
      </c>
      <c r="B39" s="14">
        <v>955.55555560000005</v>
      </c>
      <c r="C39" s="14">
        <v>128.66666670000001</v>
      </c>
      <c r="D39" s="14">
        <v>7.6145007509999996</v>
      </c>
      <c r="E39" s="29">
        <f t="shared" si="0"/>
        <v>264.85609101826776</v>
      </c>
      <c r="F39" s="29">
        <f t="shared" si="7"/>
        <v>0.66024015451575202</v>
      </c>
      <c r="G39" s="29">
        <f t="shared" si="8"/>
        <v>5.3827601203195879E-3</v>
      </c>
      <c r="I39" s="40">
        <v>11.179</v>
      </c>
      <c r="J39" s="41">
        <v>209.05</v>
      </c>
      <c r="M39" s="8"/>
      <c r="N39" s="8"/>
      <c r="Q39" s="46">
        <v>264.84519349999999</v>
      </c>
      <c r="R39" s="46">
        <v>0.51634164999999999</v>
      </c>
      <c r="S39" s="46">
        <v>4.209768E-3</v>
      </c>
    </row>
    <row r="40" spans="1:19" x14ac:dyDescent="0.2">
      <c r="A40" s="1">
        <v>0.93600000000000005</v>
      </c>
      <c r="B40" s="14">
        <v>1040</v>
      </c>
      <c r="C40" s="14">
        <v>138.2222222</v>
      </c>
      <c r="D40" s="14">
        <v>7.6412322320000001</v>
      </c>
      <c r="E40" s="29">
        <f t="shared" si="0"/>
        <v>264.44338127458985</v>
      </c>
      <c r="F40" s="29">
        <f t="shared" si="7"/>
        <v>0.64003419137229811</v>
      </c>
      <c r="G40" s="29">
        <f t="shared" si="8"/>
        <v>5.1974616493462846E-3</v>
      </c>
      <c r="I40" s="40">
        <v>11.589</v>
      </c>
      <c r="J40" s="41">
        <v>209.35</v>
      </c>
      <c r="Q40" s="46">
        <v>264.52033929999999</v>
      </c>
      <c r="R40" s="46">
        <v>0.50701965400000004</v>
      </c>
      <c r="S40" s="46">
        <v>4.1161059999999996E-3</v>
      </c>
    </row>
    <row r="41" spans="1:19" x14ac:dyDescent="0.2">
      <c r="A41" s="1">
        <v>0.96</v>
      </c>
      <c r="B41" s="14">
        <v>1185.4545450000001</v>
      </c>
      <c r="C41" s="14">
        <v>153</v>
      </c>
      <c r="D41" s="14">
        <v>7.6728629770000003</v>
      </c>
      <c r="E41" s="29">
        <f t="shared" si="0"/>
        <v>263.95636747116305</v>
      </c>
      <c r="F41" s="29">
        <f t="shared" ref="F41:F50" si="9" xml:space="preserve"> E41^3*(1/SQRT(C41)-1/SQRT(B41))/((2*H$10+H$7*E41)*SQRT(11*11))</f>
        <v>0.55551691558945904</v>
      </c>
      <c r="G41" s="29">
        <f xml:space="preserve"> E41^2*(1/SQRT(C41)+1/SQRT(B41))/((2*H$10+H$7*E41)*SQRT(11*11))</f>
        <v>4.4645862980898388E-3</v>
      </c>
      <c r="I41" s="40">
        <v>11.68</v>
      </c>
      <c r="J41" s="41">
        <v>209.45</v>
      </c>
      <c r="Q41" s="46">
        <v>264.131665</v>
      </c>
      <c r="R41" s="46">
        <v>0.44660498399999998</v>
      </c>
      <c r="S41" s="46">
        <v>3.5868990000000002E-3</v>
      </c>
    </row>
    <row r="42" spans="1:19" x14ac:dyDescent="0.2">
      <c r="A42" s="1">
        <v>0.98399999999999999</v>
      </c>
      <c r="B42" s="14">
        <v>1307.727273</v>
      </c>
      <c r="C42" s="14">
        <v>167.0909091</v>
      </c>
      <c r="D42" s="14">
        <v>7.7272193529999997</v>
      </c>
      <c r="E42" s="29">
        <f t="shared" si="0"/>
        <v>263.12275631366902</v>
      </c>
      <c r="F42" s="29">
        <f t="shared" si="9"/>
        <v>0.53419765558404764</v>
      </c>
      <c r="G42" s="29">
        <f t="shared" ref="G42:G50" si="10" xml:space="preserve"> E42^2*(1/SQRT(C42)+1/SQRT(B42))/((2*H$10+H$7*E42)*SQRT(11*11))</f>
        <v>4.2890641943088646E-3</v>
      </c>
      <c r="I42" s="40">
        <v>11.898999999999999</v>
      </c>
      <c r="J42" s="41">
        <v>209.05</v>
      </c>
      <c r="Q42" s="46">
        <v>263.45324060000002</v>
      </c>
      <c r="R42" s="46">
        <v>0.439983544</v>
      </c>
      <c r="S42" s="46">
        <v>3.5281890000000002E-3</v>
      </c>
    </row>
    <row r="43" spans="1:19" x14ac:dyDescent="0.2">
      <c r="A43" s="1">
        <v>1.008</v>
      </c>
      <c r="B43" s="14">
        <v>1458.4545450000001</v>
      </c>
      <c r="C43" s="14">
        <v>183.72727269999999</v>
      </c>
      <c r="D43" s="14">
        <v>7.8019848520000004</v>
      </c>
      <c r="E43" s="29">
        <f t="shared" si="0"/>
        <v>261.98275233518558</v>
      </c>
      <c r="F43" s="29">
        <f t="shared" si="9"/>
        <v>0.51300311826409473</v>
      </c>
      <c r="G43" s="29">
        <f t="shared" si="10"/>
        <v>4.1129687965839358E-3</v>
      </c>
      <c r="I43" s="40">
        <v>12.061</v>
      </c>
      <c r="J43" s="41">
        <v>210.15</v>
      </c>
      <c r="Q43" s="46">
        <v>262.49938209999999</v>
      </c>
      <c r="R43" s="46">
        <v>0.43585307699999998</v>
      </c>
      <c r="S43" s="46">
        <v>3.4875459999999998E-3</v>
      </c>
    </row>
    <row r="44" spans="1:19" x14ac:dyDescent="0.2">
      <c r="A44" s="1">
        <v>1.032</v>
      </c>
      <c r="B44" s="14">
        <v>1631.727273</v>
      </c>
      <c r="C44" s="14">
        <v>207.81818179999999</v>
      </c>
      <c r="D44" s="14">
        <v>7.8721761130000001</v>
      </c>
      <c r="E44" s="29">
        <f t="shared" si="0"/>
        <v>260.91916047205791</v>
      </c>
      <c r="F44" s="29">
        <f t="shared" si="9"/>
        <v>0.48235725144699776</v>
      </c>
      <c r="G44" s="29">
        <f t="shared" si="10"/>
        <v>3.9003969505465304E-3</v>
      </c>
      <c r="I44" s="40">
        <v>12.468999999999999</v>
      </c>
      <c r="J44" s="41">
        <v>212.75</v>
      </c>
      <c r="Q44" s="46">
        <v>261.58330530000001</v>
      </c>
      <c r="R44" s="46">
        <v>0.42101767400000001</v>
      </c>
      <c r="S44" s="46">
        <v>3.395754E-3</v>
      </c>
    </row>
    <row r="45" spans="1:19" x14ac:dyDescent="0.2">
      <c r="A45" s="1">
        <v>1.056</v>
      </c>
      <c r="B45" s="14">
        <v>1817.181818</v>
      </c>
      <c r="C45" s="14">
        <v>228.72727269999999</v>
      </c>
      <c r="D45" s="14">
        <v>7.9408502739999998</v>
      </c>
      <c r="E45" s="29">
        <f t="shared" si="0"/>
        <v>259.88451178427101</v>
      </c>
      <c r="F45" s="29">
        <f t="shared" si="9"/>
        <v>0.46272594389217558</v>
      </c>
      <c r="G45" s="29">
        <f t="shared" si="10"/>
        <v>3.7385650336623625E-3</v>
      </c>
      <c r="I45" s="40">
        <v>12.576000000000001</v>
      </c>
      <c r="J45" s="41">
        <v>213.45</v>
      </c>
      <c r="Q45" s="46">
        <v>260.66895620000003</v>
      </c>
      <c r="R45" s="46">
        <v>0.413892117</v>
      </c>
      <c r="S45" s="46">
        <v>3.3339519999999998E-3</v>
      </c>
    </row>
    <row r="46" spans="1:19" x14ac:dyDescent="0.2">
      <c r="A46" s="1">
        <v>1.08</v>
      </c>
      <c r="B46" s="14">
        <v>2019.727273</v>
      </c>
      <c r="C46" s="14">
        <v>253.0909091</v>
      </c>
      <c r="D46" s="14">
        <v>7.995541706</v>
      </c>
      <c r="E46" s="29">
        <f t="shared" si="0"/>
        <v>259.06455429951251</v>
      </c>
      <c r="F46" s="29">
        <f t="shared" si="9"/>
        <v>0.44157967312856272</v>
      </c>
      <c r="G46" s="29">
        <f t="shared" si="10"/>
        <v>3.5725476801531141E-3</v>
      </c>
      <c r="I46" s="40">
        <v>13.47</v>
      </c>
      <c r="J46" s="41">
        <v>214.25</v>
      </c>
      <c r="Q46" s="46">
        <v>259.92874389999997</v>
      </c>
      <c r="R46" s="46">
        <v>0.40224497100000001</v>
      </c>
      <c r="S46" s="46">
        <v>3.2434949999999999E-3</v>
      </c>
    </row>
    <row r="47" spans="1:19" x14ac:dyDescent="0.2">
      <c r="A47" s="1">
        <v>1.1040000000000001</v>
      </c>
      <c r="B47" s="14">
        <v>2254</v>
      </c>
      <c r="C47" s="14">
        <v>281.36363640000002</v>
      </c>
      <c r="D47" s="14">
        <v>8.0227608210000003</v>
      </c>
      <c r="E47" s="29">
        <f t="shared" si="0"/>
        <v>258.6577564096342</v>
      </c>
      <c r="F47" s="29">
        <f t="shared" si="9"/>
        <v>0.41980857200223021</v>
      </c>
      <c r="G47" s="29">
        <f t="shared" si="10"/>
        <v>3.396470356032852E-3</v>
      </c>
      <c r="I47" s="40">
        <v>14.321999999999999</v>
      </c>
      <c r="J47" s="41">
        <v>217.05</v>
      </c>
      <c r="Q47" s="46">
        <v>259.55656290000002</v>
      </c>
      <c r="R47" s="46">
        <v>0.38574533900000002</v>
      </c>
      <c r="S47" s="46">
        <v>3.110074E-3</v>
      </c>
    </row>
    <row r="48" spans="1:19" x14ac:dyDescent="0.2">
      <c r="A48" s="1">
        <v>1.1279999999999999</v>
      </c>
      <c r="B48" s="14">
        <v>2522.5454549999999</v>
      </c>
      <c r="C48" s="14">
        <v>309.09090909999998</v>
      </c>
      <c r="D48" s="14">
        <v>8.0417515609999999</v>
      </c>
      <c r="E48" s="29">
        <f t="shared" si="0"/>
        <v>258.374426400056</v>
      </c>
      <c r="F48" s="29">
        <f t="shared" si="9"/>
        <v>0.4029418265967265</v>
      </c>
      <c r="G48" s="29">
        <f t="shared" si="10"/>
        <v>3.2393477373813366E-3</v>
      </c>
      <c r="I48" s="40">
        <v>15.201000000000001</v>
      </c>
      <c r="J48" s="41">
        <v>216.75</v>
      </c>
      <c r="Q48" s="46">
        <v>259.29545009999998</v>
      </c>
      <c r="R48" s="46">
        <v>0.372438467</v>
      </c>
      <c r="S48" s="46">
        <v>2.9834890000000002E-3</v>
      </c>
    </row>
    <row r="49" spans="1:19" x14ac:dyDescent="0.2">
      <c r="A49" s="1">
        <v>1.1519999999999999</v>
      </c>
      <c r="B49" s="14">
        <v>2812.272727</v>
      </c>
      <c r="C49" s="14">
        <v>343.72727270000001</v>
      </c>
      <c r="D49" s="14">
        <v>8.0494544099999992</v>
      </c>
      <c r="E49" s="29">
        <f t="shared" si="0"/>
        <v>258.25961847321855</v>
      </c>
      <c r="F49" s="29">
        <f t="shared" si="9"/>
        <v>0.38250818580770041</v>
      </c>
      <c r="G49" s="29">
        <f t="shared" si="10"/>
        <v>3.0733655977028805E-3</v>
      </c>
      <c r="I49" s="40">
        <v>16.03</v>
      </c>
      <c r="J49" s="41">
        <v>216.45</v>
      </c>
      <c r="Q49" s="46">
        <v>259.18920789999999</v>
      </c>
      <c r="R49" s="46">
        <v>0.35438651599999998</v>
      </c>
      <c r="S49" s="46">
        <v>2.837202E-3</v>
      </c>
    </row>
    <row r="50" spans="1:19" x14ac:dyDescent="0.2">
      <c r="A50" s="1">
        <v>1.1759999999999999</v>
      </c>
      <c r="B50" s="14">
        <v>3118.090909</v>
      </c>
      <c r="C50" s="14">
        <v>381.09090909999998</v>
      </c>
      <c r="D50" s="14">
        <v>8.0621693959999998</v>
      </c>
      <c r="E50" s="29">
        <f t="shared" si="0"/>
        <v>258.07024882876811</v>
      </c>
      <c r="F50" s="29">
        <f t="shared" si="9"/>
        <v>0.36351195237698392</v>
      </c>
      <c r="G50" s="29">
        <f t="shared" si="10"/>
        <v>2.9228335511656449E-3</v>
      </c>
      <c r="Q50" s="46">
        <v>259.01342169999998</v>
      </c>
      <c r="R50" s="46">
        <v>0.33808578299999997</v>
      </c>
      <c r="S50" s="46">
        <v>2.708495E-3</v>
      </c>
    </row>
    <row r="51" spans="1:19" x14ac:dyDescent="0.2">
      <c r="A51" s="1">
        <v>1.2</v>
      </c>
      <c r="B51" s="14">
        <v>3465.3076919999999</v>
      </c>
      <c r="C51" s="14">
        <v>426.46153850000002</v>
      </c>
      <c r="D51" s="14">
        <v>8.0685162439999996</v>
      </c>
      <c r="E51" s="29">
        <f t="shared" si="0"/>
        <v>257.97578835781218</v>
      </c>
      <c r="F51" s="29">
        <f t="shared" ref="F51:F60" si="11" xml:space="preserve"> E51^3*(1/SQRT(C51)-1/SQRT(B51))/((2*H$10+H$7*E51)*SQRT(11*13))</f>
        <v>0.31561009291232223</v>
      </c>
      <c r="G51" s="29">
        <f xml:space="preserve"> E51^2*(1/SQRT(C51)+1/SQRT(B51))/((2*H$10+H$7*E51)*SQRT(11*13))</f>
        <v>2.5456109777288066E-3</v>
      </c>
      <c r="Q51" s="46">
        <v>258.92548470000003</v>
      </c>
      <c r="R51" s="46">
        <v>0.29409307099999998</v>
      </c>
      <c r="S51" s="46">
        <v>2.363361E-3</v>
      </c>
    </row>
    <row r="52" spans="1:19" x14ac:dyDescent="0.2">
      <c r="A52" s="1">
        <v>1.224</v>
      </c>
      <c r="B52" s="14">
        <v>3794.0769230000001</v>
      </c>
      <c r="C52" s="14">
        <v>471.46153850000002</v>
      </c>
      <c r="D52" s="14">
        <v>8.0664396830000005</v>
      </c>
      <c r="E52" s="29">
        <f t="shared" si="0"/>
        <v>258.00668912158864</v>
      </c>
      <c r="F52" s="29">
        <f t="shared" si="11"/>
        <v>0.29935178623035991</v>
      </c>
      <c r="G52" s="29">
        <f t="shared" ref="G52:G60" si="12" xml:space="preserve"> E52^2*(1/SQRT(C52)+1/SQRT(B52))/((2*H$10+H$7*E52)*SQRT(11*13))</f>
        <v>2.4235791205243912E-3</v>
      </c>
      <c r="Q52" s="46">
        <v>258.95426980000002</v>
      </c>
      <c r="R52" s="46">
        <v>0.27877014</v>
      </c>
      <c r="S52" s="46">
        <v>2.2486889999999999E-3</v>
      </c>
    </row>
    <row r="53" spans="1:19" x14ac:dyDescent="0.2">
      <c r="A53" s="1">
        <v>1.248</v>
      </c>
      <c r="B53" s="14">
        <v>4127.6923079999997</v>
      </c>
      <c r="C53" s="14">
        <v>513.69230770000001</v>
      </c>
      <c r="D53" s="14">
        <v>8.0608189859999992</v>
      </c>
      <c r="E53" s="29">
        <f t="shared" si="0"/>
        <v>258.09035268896366</v>
      </c>
      <c r="F53" s="29">
        <f t="shared" si="11"/>
        <v>0.28658277384032316</v>
      </c>
      <c r="G53" s="29">
        <f t="shared" si="12"/>
        <v>2.3208584518893509E-3</v>
      </c>
      <c r="Q53" s="46">
        <v>259.0321156</v>
      </c>
      <c r="R53" s="46">
        <v>0.26642922499999999</v>
      </c>
      <c r="S53" s="46">
        <v>2.149803E-3</v>
      </c>
    </row>
    <row r="54" spans="1:19" x14ac:dyDescent="0.2">
      <c r="A54" s="1">
        <v>1.272</v>
      </c>
      <c r="B54" s="14">
        <v>4477.3846149999999</v>
      </c>
      <c r="C54" s="14">
        <v>558.07692310000004</v>
      </c>
      <c r="D54" s="14">
        <v>8.0363345400000004</v>
      </c>
      <c r="E54" s="29">
        <f t="shared" si="0"/>
        <v>258.45520415302047</v>
      </c>
      <c r="F54" s="29">
        <f t="shared" si="11"/>
        <v>0.27449406688615169</v>
      </c>
      <c r="G54" s="29">
        <f t="shared" si="12"/>
        <v>2.2212103663598495E-3</v>
      </c>
      <c r="Q54" s="46">
        <v>259.37005060000001</v>
      </c>
      <c r="R54" s="46">
        <v>0.25329089599999999</v>
      </c>
      <c r="S54" s="46">
        <v>2.0424050000000002E-3</v>
      </c>
    </row>
    <row r="55" spans="1:19" x14ac:dyDescent="0.2">
      <c r="A55" s="1">
        <v>1.296</v>
      </c>
      <c r="B55" s="14">
        <v>4813.3846149999999</v>
      </c>
      <c r="C55" s="14">
        <v>602.30769229999999</v>
      </c>
      <c r="D55" s="14">
        <v>8.0046321079999991</v>
      </c>
      <c r="E55" s="29">
        <f t="shared" si="0"/>
        <v>258.9286021732841</v>
      </c>
      <c r="F55" s="29">
        <f t="shared" si="11"/>
        <v>0.26352649489196989</v>
      </c>
      <c r="G55" s="29">
        <f t="shared" si="12"/>
        <v>2.1319255893351096E-3</v>
      </c>
      <c r="Q55" s="46">
        <v>259.80472040000001</v>
      </c>
      <c r="R55" s="46">
        <v>0.240755779</v>
      </c>
      <c r="S55" s="46">
        <v>1.941143E-3</v>
      </c>
    </row>
    <row r="56" spans="1:19" x14ac:dyDescent="0.2">
      <c r="A56" s="1">
        <v>1.32</v>
      </c>
      <c r="B56" s="14">
        <v>5162.6153850000001</v>
      </c>
      <c r="C56" s="14">
        <v>644.15384619999998</v>
      </c>
      <c r="D56" s="14">
        <v>7.9703191819999999</v>
      </c>
      <c r="E56" s="29">
        <f t="shared" si="0"/>
        <v>259.44226803316258</v>
      </c>
      <c r="F56" s="29">
        <f t="shared" si="11"/>
        <v>0.25460021341164668</v>
      </c>
      <c r="G56" s="29">
        <f t="shared" si="12"/>
        <v>2.0532492171577979E-3</v>
      </c>
      <c r="Q56" s="46">
        <v>260.2713986</v>
      </c>
      <c r="R56" s="46">
        <v>0.230010246</v>
      </c>
      <c r="S56" s="46">
        <v>1.849032E-3</v>
      </c>
    </row>
    <row r="57" spans="1:19" x14ac:dyDescent="0.2">
      <c r="A57" s="1">
        <v>1.3440000000000001</v>
      </c>
      <c r="B57" s="14">
        <v>5532.2307689999998</v>
      </c>
      <c r="C57" s="14">
        <v>695.23076920000005</v>
      </c>
      <c r="D57" s="14">
        <v>7.9373264570000002</v>
      </c>
      <c r="E57" s="29">
        <f t="shared" si="0"/>
        <v>259.93746288855829</v>
      </c>
      <c r="F57" s="29">
        <f t="shared" si="11"/>
        <v>0.2442088324879651</v>
      </c>
      <c r="G57" s="29">
        <f t="shared" si="12"/>
        <v>1.9713953186841961E-3</v>
      </c>
      <c r="Q57" s="46">
        <v>260.71629050000001</v>
      </c>
      <c r="R57" s="46">
        <v>0.21817156800000001</v>
      </c>
      <c r="S57" s="46">
        <v>1.755946E-3</v>
      </c>
    </row>
    <row r="58" spans="1:19" x14ac:dyDescent="0.2">
      <c r="A58" s="1">
        <v>1.3680000000000001</v>
      </c>
      <c r="B58" s="14">
        <v>5917.2307689999998</v>
      </c>
      <c r="C58" s="14">
        <v>744.38461540000003</v>
      </c>
      <c r="D58" s="14">
        <v>7.9026142559999997</v>
      </c>
      <c r="E58" s="29">
        <f t="shared" si="0"/>
        <v>260.45986774165476</v>
      </c>
      <c r="F58" s="29">
        <f t="shared" si="11"/>
        <v>0.23556434527878886</v>
      </c>
      <c r="G58" s="29">
        <f t="shared" si="12"/>
        <v>1.8985959904102563E-3</v>
      </c>
      <c r="Q58" s="46">
        <v>261.1801797</v>
      </c>
      <c r="R58" s="46">
        <v>0.207898265</v>
      </c>
      <c r="S58" s="46">
        <v>1.6709920000000001E-3</v>
      </c>
    </row>
    <row r="59" spans="1:19" x14ac:dyDescent="0.2">
      <c r="A59" s="1">
        <v>1.3919999999999999</v>
      </c>
      <c r="B59" s="14">
        <v>6292.2307689999998</v>
      </c>
      <c r="C59" s="14">
        <v>797.30769229999999</v>
      </c>
      <c r="D59" s="14">
        <v>7.8627036029999999</v>
      </c>
      <c r="E59" s="29">
        <f t="shared" si="0"/>
        <v>261.06232963300829</v>
      </c>
      <c r="F59" s="29">
        <f t="shared" si="11"/>
        <v>0.22675325714335492</v>
      </c>
      <c r="G59" s="29">
        <f t="shared" si="12"/>
        <v>1.828736243457138E-3</v>
      </c>
      <c r="Q59" s="46">
        <v>261.70804870000001</v>
      </c>
      <c r="R59" s="46">
        <v>0.19722216400000001</v>
      </c>
      <c r="S59" s="46">
        <v>1.5866470000000001E-3</v>
      </c>
    </row>
    <row r="60" spans="1:19" x14ac:dyDescent="0.2">
      <c r="A60" s="1">
        <v>1.4159999999999999</v>
      </c>
      <c r="B60" s="14">
        <v>6655.6153850000001</v>
      </c>
      <c r="C60" s="14">
        <v>849.69230770000001</v>
      </c>
      <c r="D60" s="14">
        <v>7.819388397</v>
      </c>
      <c r="E60" s="29">
        <f t="shared" si="0"/>
        <v>261.71845081720897</v>
      </c>
      <c r="F60" s="29">
        <f t="shared" si="11"/>
        <v>0.21878561652954603</v>
      </c>
      <c r="G60" s="29">
        <f t="shared" si="12"/>
        <v>1.7654483711293833E-3</v>
      </c>
      <c r="Q60" s="46">
        <v>262.27405249999998</v>
      </c>
      <c r="R60" s="46">
        <v>0.187165411</v>
      </c>
      <c r="S60" s="46">
        <v>1.5070960000000001E-3</v>
      </c>
    </row>
    <row r="61" spans="1:19" x14ac:dyDescent="0.2">
      <c r="A61" s="1">
        <v>1.44</v>
      </c>
      <c r="B61" s="14">
        <v>6988.7333330000001</v>
      </c>
      <c r="C61" s="14">
        <v>895.46666670000002</v>
      </c>
      <c r="D61" s="14">
        <v>7.7767364309999998</v>
      </c>
      <c r="E61" s="29">
        <f t="shared" si="0"/>
        <v>262.36689718160113</v>
      </c>
      <c r="F61" s="29">
        <f t="shared" ref="F61:F70" si="13" xml:space="preserve"> E61^3*(1/SQRT(C61)-1/SQRT(B61))/((2*H$10+H$7*E61)*SQRT(11*15))</f>
        <v>0.19784962107738191</v>
      </c>
      <c r="G61" s="29">
        <f xml:space="preserve"> E61^2*(1/SQRT(C61)+1/SQRT(B61))/((2*H$10+H$7*E61)*SQRT(11*15))</f>
        <v>1.5949374909615015E-3</v>
      </c>
      <c r="Q61" s="46">
        <v>262.82410240000002</v>
      </c>
      <c r="R61" s="46">
        <v>0.16638792999999999</v>
      </c>
      <c r="S61" s="46">
        <v>1.33898E-3</v>
      </c>
    </row>
    <row r="62" spans="1:19" x14ac:dyDescent="0.2">
      <c r="A62" s="1">
        <v>1.464</v>
      </c>
      <c r="B62" s="14">
        <v>7337.4</v>
      </c>
      <c r="C62" s="14">
        <v>945.2</v>
      </c>
      <c r="D62" s="14">
        <v>7.7279374059999997</v>
      </c>
      <c r="E62" s="29">
        <f t="shared" si="0"/>
        <v>263.11177169945807</v>
      </c>
      <c r="F62" s="29">
        <f t="shared" si="13"/>
        <v>0.19190671407761697</v>
      </c>
      <c r="G62" s="29">
        <f t="shared" ref="G62:G70" si="14" xml:space="preserve"> E62^2*(1/SQRT(C62)+1/SQRT(B62))/((2*H$10+H$7*E62)*SQRT(11*15))</f>
        <v>1.5460583006436351E-3</v>
      </c>
      <c r="Q62" s="46">
        <v>263.44419190000002</v>
      </c>
      <c r="R62" s="46">
        <v>0.158110009</v>
      </c>
      <c r="S62" s="46">
        <v>1.272175E-3</v>
      </c>
    </row>
    <row r="63" spans="1:19" x14ac:dyDescent="0.2">
      <c r="A63" s="1">
        <v>1.488</v>
      </c>
      <c r="B63" s="14">
        <v>7669.7333330000001</v>
      </c>
      <c r="C63" s="14">
        <v>1000.533333</v>
      </c>
      <c r="D63" s="14">
        <v>7.6793081819999998</v>
      </c>
      <c r="E63" s="29">
        <f t="shared" si="0"/>
        <v>263.85730691039629</v>
      </c>
      <c r="F63" s="29">
        <f t="shared" si="13"/>
        <v>0.18551400540858623</v>
      </c>
      <c r="G63" s="29">
        <f t="shared" si="14"/>
        <v>1.4981188063861266E-3</v>
      </c>
      <c r="Q63" s="46">
        <v>264.05190829999998</v>
      </c>
      <c r="R63" s="46">
        <v>0.14958270500000001</v>
      </c>
      <c r="S63" s="46">
        <v>1.207065E-3</v>
      </c>
    </row>
    <row r="64" spans="1:19" x14ac:dyDescent="0.2">
      <c r="A64" s="1">
        <v>1.512</v>
      </c>
      <c r="B64" s="14">
        <v>8015.1333329999998</v>
      </c>
      <c r="C64" s="14">
        <v>1055.133333</v>
      </c>
      <c r="D64" s="14">
        <v>7.6283630349999996</v>
      </c>
      <c r="E64" s="29">
        <f t="shared" si="0"/>
        <v>264.64193968109015</v>
      </c>
      <c r="F64" s="29">
        <f t="shared" si="13"/>
        <v>0.17984334690680095</v>
      </c>
      <c r="G64" s="29">
        <f t="shared" si="14"/>
        <v>1.4535098590466612E-3</v>
      </c>
      <c r="Q64" s="46">
        <v>264.6771511</v>
      </c>
      <c r="R64" s="46">
        <v>0.141594633</v>
      </c>
      <c r="S64" s="46">
        <v>1.144228E-3</v>
      </c>
    </row>
    <row r="65" spans="1:19" x14ac:dyDescent="0.2">
      <c r="A65" s="1">
        <v>1.536</v>
      </c>
      <c r="B65" s="14">
        <v>8346.3333330000005</v>
      </c>
      <c r="C65" s="14">
        <v>1106</v>
      </c>
      <c r="D65" s="14">
        <v>7.5796949869999999</v>
      </c>
      <c r="E65" s="29">
        <f t="shared" si="0"/>
        <v>265.3950399433399</v>
      </c>
      <c r="F65" s="29">
        <f t="shared" si="13"/>
        <v>0.17502405782687683</v>
      </c>
      <c r="G65" s="29">
        <f t="shared" si="14"/>
        <v>1.4144446771160682E-3</v>
      </c>
      <c r="Q65" s="46">
        <v>265.26307120000001</v>
      </c>
      <c r="R65" s="46">
        <v>0.13452762600000001</v>
      </c>
      <c r="S65" s="46">
        <v>1.0877160000000001E-3</v>
      </c>
    </row>
    <row r="66" spans="1:19" x14ac:dyDescent="0.2">
      <c r="A66" s="1">
        <v>1.56</v>
      </c>
      <c r="B66" s="14">
        <v>8686.8666670000002</v>
      </c>
      <c r="C66" s="14">
        <v>1154.8</v>
      </c>
      <c r="D66" s="14">
        <v>7.5365036710000002</v>
      </c>
      <c r="E66" s="29">
        <f t="shared" si="0"/>
        <v>266.06637142171587</v>
      </c>
      <c r="F66" s="29">
        <f t="shared" si="13"/>
        <v>0.17087602641288605</v>
      </c>
      <c r="G66" s="29">
        <f t="shared" si="14"/>
        <v>1.379283793413759E-3</v>
      </c>
      <c r="Q66" s="46">
        <v>265.77337</v>
      </c>
      <c r="R66" s="46">
        <v>0.12842637300000001</v>
      </c>
      <c r="S66" s="46">
        <v>1.0377800000000001E-3</v>
      </c>
    </row>
    <row r="67" spans="1:19" x14ac:dyDescent="0.2">
      <c r="A67" s="1">
        <v>1.5840000000000001</v>
      </c>
      <c r="B67" s="14">
        <v>9007.7333330000001</v>
      </c>
      <c r="C67" s="14">
        <v>1204.5999999999999</v>
      </c>
      <c r="D67" s="14">
        <v>7.4937420540000002</v>
      </c>
      <c r="E67" s="29">
        <f t="shared" ref="E67:E130" si="15" xml:space="preserve"> (2*H$10)/(-H$7+SQRT((H$7)^2+4*H$10*(LN(D67)-H$4)))</f>
        <v>266.73385777317623</v>
      </c>
      <c r="F67" s="29">
        <f t="shared" si="13"/>
        <v>0.16678478516981179</v>
      </c>
      <c r="G67" s="29">
        <f t="shared" si="14"/>
        <v>1.346261259098808E-3</v>
      </c>
      <c r="Q67" s="46">
        <v>266.26928340000001</v>
      </c>
      <c r="R67" s="46">
        <v>0.122466694</v>
      </c>
      <c r="S67" s="46">
        <v>9.9025700000000003E-4</v>
      </c>
    </row>
    <row r="68" spans="1:19" x14ac:dyDescent="0.2">
      <c r="A68" s="1">
        <v>1.6080000000000001</v>
      </c>
      <c r="B68" s="14">
        <v>9319.6666669999995</v>
      </c>
      <c r="C68" s="14">
        <v>1255.5999999999999</v>
      </c>
      <c r="D68" s="14">
        <v>7.4545809930000004</v>
      </c>
      <c r="E68" s="29">
        <f t="shared" si="15"/>
        <v>267.34767508065573</v>
      </c>
      <c r="F68" s="29">
        <f t="shared" si="13"/>
        <v>0.16280924798872642</v>
      </c>
      <c r="G68" s="29">
        <f t="shared" si="14"/>
        <v>1.3152789006515976E-3</v>
      </c>
      <c r="Q68" s="46">
        <v>266.71503810000002</v>
      </c>
      <c r="R68" s="46">
        <v>0.11690924900000001</v>
      </c>
      <c r="S68" s="46">
        <v>9.4670900000000001E-4</v>
      </c>
    </row>
    <row r="69" spans="1:19" x14ac:dyDescent="0.2">
      <c r="A69" s="1">
        <v>1.6319999999999999</v>
      </c>
      <c r="B69" s="14">
        <v>9642.3333330000005</v>
      </c>
      <c r="C69" s="14">
        <v>1305</v>
      </c>
      <c r="D69" s="14">
        <v>7.4230634589999998</v>
      </c>
      <c r="E69" s="29">
        <f t="shared" si="15"/>
        <v>267.84348395956272</v>
      </c>
      <c r="F69" s="29">
        <f t="shared" si="13"/>
        <v>0.15933228661081736</v>
      </c>
      <c r="G69" s="29">
        <f t="shared" si="14"/>
        <v>1.2872947130578658E-3</v>
      </c>
      <c r="Q69" s="46">
        <v>267.06777779999999</v>
      </c>
      <c r="R69" s="46">
        <v>0.11229430999999999</v>
      </c>
      <c r="S69" s="46">
        <v>9.0989599999999999E-4</v>
      </c>
    </row>
    <row r="70" spans="1:19" x14ac:dyDescent="0.2">
      <c r="A70" s="1">
        <v>1.6559999999999999</v>
      </c>
      <c r="B70" s="14">
        <v>9957.2666669999999</v>
      </c>
      <c r="C70" s="14">
        <v>1353.5333330000001</v>
      </c>
      <c r="D70" s="14">
        <v>7.3960826900000001</v>
      </c>
      <c r="E70" s="29">
        <f t="shared" si="15"/>
        <v>268.26922115111574</v>
      </c>
      <c r="F70" s="29">
        <f t="shared" si="13"/>
        <v>0.15612410459826387</v>
      </c>
      <c r="G70" s="29">
        <f t="shared" si="14"/>
        <v>1.2617233513361418E-3</v>
      </c>
      <c r="Q70" s="46">
        <v>267.36537320000002</v>
      </c>
      <c r="R70" s="46">
        <v>0.108228596</v>
      </c>
      <c r="S70" s="46">
        <v>8.7761100000000004E-4</v>
      </c>
    </row>
    <row r="71" spans="1:19" x14ac:dyDescent="0.2">
      <c r="A71" s="1">
        <v>1.68</v>
      </c>
      <c r="B71" s="14">
        <v>10249.94118</v>
      </c>
      <c r="C71" s="14">
        <v>1393.058824</v>
      </c>
      <c r="D71" s="14">
        <v>7.3722992249999999</v>
      </c>
      <c r="E71" s="29">
        <f t="shared" si="15"/>
        <v>268.64551464500164</v>
      </c>
      <c r="F71" s="29">
        <f t="shared" ref="F71:F80" si="16" xml:space="preserve"> E71^3*(1/SQRT(C71)-1/SQRT(B71))/((2*H$10+H$7*E71)*SQRT(11*17))</f>
        <v>0.14446511473312884</v>
      </c>
      <c r="G71" s="29">
        <f xml:space="preserve"> E71^2*(1/SQRT(C71)+1/SQRT(B71))/((2*H$10+H$7*E71)*SQRT(11*17))</f>
        <v>1.1657729513691454E-3</v>
      </c>
      <c r="Q71" s="46">
        <v>267.62428849999998</v>
      </c>
      <c r="R71" s="46">
        <v>9.8654679999999995E-2</v>
      </c>
      <c r="S71" s="46">
        <v>7.9914000000000005E-4</v>
      </c>
    </row>
    <row r="72" spans="1:19" x14ac:dyDescent="0.2">
      <c r="A72" s="1">
        <v>1.704</v>
      </c>
      <c r="B72" s="14">
        <v>10534.05882</v>
      </c>
      <c r="C72" s="14">
        <v>1436.294118</v>
      </c>
      <c r="D72" s="14">
        <v>7.3489832269999997</v>
      </c>
      <c r="E72" s="29">
        <f t="shared" si="15"/>
        <v>269.01534096210219</v>
      </c>
      <c r="F72" s="29">
        <f t="shared" si="16"/>
        <v>0.14204573959240618</v>
      </c>
      <c r="G72" s="29">
        <f t="shared" ref="G72:G80" si="17" xml:space="preserve"> E72^2*(1/SQRT(C72)+1/SQRT(B72))/((2*H$10+H$7*E72)*SQRT(11*17))</f>
        <v>1.1462503797993952E-3</v>
      </c>
      <c r="Q72" s="46">
        <v>267.87494989999999</v>
      </c>
      <c r="R72" s="46">
        <v>9.5547120999999999E-2</v>
      </c>
      <c r="S72" s="46">
        <v>7.7430800000000003E-4</v>
      </c>
    </row>
    <row r="73" spans="1:19" x14ac:dyDescent="0.2">
      <c r="A73" s="1">
        <v>1.728</v>
      </c>
      <c r="B73" s="14">
        <v>10808.70588</v>
      </c>
      <c r="C73" s="14">
        <v>1474.176471</v>
      </c>
      <c r="D73" s="14">
        <v>7.327434416</v>
      </c>
      <c r="E73" s="29">
        <f t="shared" si="15"/>
        <v>269.35796515298927</v>
      </c>
      <c r="F73" s="29">
        <f t="shared" si="16"/>
        <v>0.14011249963194033</v>
      </c>
      <c r="G73" s="29">
        <f t="shared" si="17"/>
        <v>1.1293542069900232E-3</v>
      </c>
      <c r="Q73" s="46">
        <v>268.10377770000002</v>
      </c>
      <c r="R73" s="46">
        <v>9.2904780000000006E-2</v>
      </c>
      <c r="S73" s="46">
        <v>7.52347E-4</v>
      </c>
    </row>
    <row r="74" spans="1:19" x14ac:dyDescent="0.2">
      <c r="A74" s="1">
        <v>1.752</v>
      </c>
      <c r="B74" s="14">
        <v>11076.588239999999</v>
      </c>
      <c r="C74" s="14">
        <v>1513.4117650000001</v>
      </c>
      <c r="D74" s="14">
        <v>7.3119138430000001</v>
      </c>
      <c r="E74" s="29">
        <f t="shared" si="15"/>
        <v>269.60523910699175</v>
      </c>
      <c r="F74" s="29">
        <f t="shared" si="16"/>
        <v>0.1381534215916323</v>
      </c>
      <c r="G74" s="29">
        <f t="shared" si="17"/>
        <v>1.1133922100912779E-3</v>
      </c>
      <c r="Q74" s="46">
        <v>268.2668784</v>
      </c>
      <c r="R74" s="46">
        <v>9.0643856999999994E-2</v>
      </c>
      <c r="S74" s="46">
        <v>7.3415199999999996E-4</v>
      </c>
    </row>
    <row r="75" spans="1:19" x14ac:dyDescent="0.2">
      <c r="A75" s="1">
        <v>1.776</v>
      </c>
      <c r="B75" s="14">
        <v>11340.470590000001</v>
      </c>
      <c r="C75" s="14">
        <v>1553.5882349999999</v>
      </c>
      <c r="D75" s="14">
        <v>7.2993886349999997</v>
      </c>
      <c r="E75" s="29">
        <f t="shared" si="15"/>
        <v>269.80509779027346</v>
      </c>
      <c r="F75" s="29">
        <f t="shared" si="16"/>
        <v>0.13620312434882059</v>
      </c>
      <c r="G75" s="29">
        <f t="shared" si="17"/>
        <v>1.0981108229337077E-3</v>
      </c>
      <c r="Q75" s="46">
        <v>268.3974427</v>
      </c>
      <c r="R75" s="46">
        <v>8.8593599999999995E-2</v>
      </c>
      <c r="S75" s="46">
        <v>7.1801500000000002E-4</v>
      </c>
    </row>
    <row r="76" spans="1:19" x14ac:dyDescent="0.2">
      <c r="A76" s="1">
        <v>1.8</v>
      </c>
      <c r="B76" s="14">
        <v>11591.82353</v>
      </c>
      <c r="C76" s="14">
        <v>1591.2352940000001</v>
      </c>
      <c r="D76" s="14">
        <v>7.2865069309999999</v>
      </c>
      <c r="E76" s="29">
        <f t="shared" si="15"/>
        <v>270.01093296980736</v>
      </c>
      <c r="F76" s="29">
        <f t="shared" si="16"/>
        <v>0.13445625753695137</v>
      </c>
      <c r="G76" s="29">
        <f t="shared" si="17"/>
        <v>1.0841406906847704E-3</v>
      </c>
      <c r="Q76" s="46">
        <v>268.53072650000001</v>
      </c>
      <c r="R76" s="46">
        <v>8.6670029999999995E-2</v>
      </c>
      <c r="S76" s="46">
        <v>7.0268499999999998E-4</v>
      </c>
    </row>
    <row r="77" spans="1:19" x14ac:dyDescent="0.2">
      <c r="A77" s="1">
        <v>1.8240000000000001</v>
      </c>
      <c r="B77" s="14">
        <v>11843.88235</v>
      </c>
      <c r="C77" s="14">
        <v>1630.058824</v>
      </c>
      <c r="D77" s="14">
        <v>7.2725264679999997</v>
      </c>
      <c r="E77" s="29">
        <f t="shared" si="15"/>
        <v>270.23465795978927</v>
      </c>
      <c r="F77" s="29">
        <f t="shared" si="16"/>
        <v>0.13269532796079678</v>
      </c>
      <c r="G77" s="29">
        <f t="shared" si="17"/>
        <v>1.0702488676571015E-3</v>
      </c>
      <c r="Q77" s="46">
        <v>268.67422390000002</v>
      </c>
      <c r="R77" s="46">
        <v>8.4686124000000002E-2</v>
      </c>
      <c r="S77" s="46">
        <v>6.87E-4</v>
      </c>
    </row>
    <row r="78" spans="1:19" x14ac:dyDescent="0.2">
      <c r="A78" s="1">
        <v>1.8480000000000001</v>
      </c>
      <c r="B78" s="14">
        <v>12066.05882</v>
      </c>
      <c r="C78" s="14">
        <v>1666.4117650000001</v>
      </c>
      <c r="D78" s="14">
        <v>7.2604435369999996</v>
      </c>
      <c r="E78" s="29">
        <f t="shared" si="15"/>
        <v>270.42829841817581</v>
      </c>
      <c r="F78" s="29">
        <f t="shared" si="16"/>
        <v>0.13106457414899511</v>
      </c>
      <c r="G78" s="29">
        <f t="shared" si="17"/>
        <v>1.0579197256445957E-3</v>
      </c>
      <c r="Q78" s="46">
        <v>268.79726690000001</v>
      </c>
      <c r="R78" s="46">
        <v>8.2916205000000007E-2</v>
      </c>
      <c r="S78" s="46">
        <v>6.7334000000000003E-4</v>
      </c>
    </row>
    <row r="79" spans="1:19" x14ac:dyDescent="0.2">
      <c r="A79" s="1">
        <v>1.8720000000000001</v>
      </c>
      <c r="B79" s="14">
        <v>12279.352940000001</v>
      </c>
      <c r="C79" s="14">
        <v>1693.294118</v>
      </c>
      <c r="D79" s="14">
        <v>7.2465396560000004</v>
      </c>
      <c r="E79" s="29">
        <f t="shared" si="15"/>
        <v>270.65144611748997</v>
      </c>
      <c r="F79" s="29">
        <f t="shared" si="16"/>
        <v>0.13003238263144154</v>
      </c>
      <c r="G79" s="29">
        <f t="shared" si="17"/>
        <v>1.0480361865530645E-3</v>
      </c>
      <c r="Q79" s="46">
        <v>268.93772009999998</v>
      </c>
      <c r="R79" s="46">
        <v>8.1425551999999998E-2</v>
      </c>
      <c r="S79" s="46">
        <v>6.6045600000000002E-4</v>
      </c>
    </row>
    <row r="80" spans="1:19" x14ac:dyDescent="0.2">
      <c r="A80" s="1">
        <v>1.8959999999999999</v>
      </c>
      <c r="B80" s="14">
        <v>12463.588239999999</v>
      </c>
      <c r="C80" s="14">
        <v>1718.882353</v>
      </c>
      <c r="D80" s="14">
        <v>7.2329499420000003</v>
      </c>
      <c r="E80" s="29">
        <f t="shared" si="15"/>
        <v>270.86988986444243</v>
      </c>
      <c r="F80" s="29">
        <f t="shared" si="16"/>
        <v>0.12901284560101603</v>
      </c>
      <c r="G80" s="29">
        <f t="shared" si="17"/>
        <v>1.039027900096647E-3</v>
      </c>
      <c r="Q80" s="46">
        <v>269.07381670000001</v>
      </c>
      <c r="R80" s="46">
        <v>7.9969496000000001E-2</v>
      </c>
      <c r="S80" s="46">
        <v>6.4834799999999998E-4</v>
      </c>
    </row>
    <row r="81" spans="1:19" x14ac:dyDescent="0.2">
      <c r="A81" s="1">
        <v>1.92</v>
      </c>
      <c r="B81" s="14">
        <v>12597.421050000001</v>
      </c>
      <c r="C81" s="14">
        <v>1746.0526319999999</v>
      </c>
      <c r="D81" s="14">
        <v>7.2224925620000002</v>
      </c>
      <c r="E81" s="29">
        <f t="shared" si="15"/>
        <v>271.0382130140481</v>
      </c>
      <c r="F81" s="29">
        <f t="shared" ref="F81:F90" si="18" xml:space="preserve"> E81^3*(1/SQRT(C81)-1/SQRT(B81))/((2*H$10+H$7*E81)*SQRT(11*19))</f>
        <v>0.12087029850184866</v>
      </c>
      <c r="G81" s="29">
        <f xml:space="preserve"> E81^2*(1/SQRT(C81)+1/SQRT(B81))/((2*H$10+H$7*E81)*SQRT(11*19))</f>
        <v>9.7494813923544815E-4</v>
      </c>
      <c r="Q81" s="46">
        <v>269.17774050000003</v>
      </c>
      <c r="R81" s="46">
        <v>7.4329471999999994E-2</v>
      </c>
      <c r="S81" s="46">
        <v>6.0369099999999995E-4</v>
      </c>
    </row>
    <row r="82" spans="1:19" x14ac:dyDescent="0.2">
      <c r="A82" s="1">
        <v>1.944</v>
      </c>
      <c r="B82" s="14">
        <v>12763.73684</v>
      </c>
      <c r="C82" s="14">
        <v>1771.736842</v>
      </c>
      <c r="D82" s="14">
        <v>7.2134753309999997</v>
      </c>
      <c r="E82" s="29">
        <f t="shared" si="15"/>
        <v>271.18351632372975</v>
      </c>
      <c r="F82" s="29">
        <f t="shared" si="18"/>
        <v>0.1199115960885649</v>
      </c>
      <c r="G82" s="29">
        <f t="shared" ref="G82:G90" si="19" xml:space="preserve"> E82^2*(1/SQRT(C82)+1/SQRT(B82))/((2*H$10+H$7*E82)*SQRT(11*19))</f>
        <v>9.6731861539517319E-4</v>
      </c>
      <c r="Q82" s="46">
        <v>269.26678659999999</v>
      </c>
      <c r="R82" s="46">
        <v>7.3230484999999998E-2</v>
      </c>
      <c r="S82" s="46">
        <v>5.9495000000000001E-4</v>
      </c>
    </row>
    <row r="83" spans="1:19" x14ac:dyDescent="0.2">
      <c r="A83" s="1">
        <v>1.968</v>
      </c>
      <c r="B83" s="14">
        <v>12898.631579999999</v>
      </c>
      <c r="C83" s="14">
        <v>1791.1578950000001</v>
      </c>
      <c r="D83" s="14">
        <v>7.2049141859999999</v>
      </c>
      <c r="E83" s="29">
        <f t="shared" si="15"/>
        <v>271.32160889779806</v>
      </c>
      <c r="F83" s="29">
        <f t="shared" si="18"/>
        <v>0.11922122895293477</v>
      </c>
      <c r="G83" s="29">
        <f t="shared" si="19"/>
        <v>9.6142170409352552E-4</v>
      </c>
      <c r="Q83" s="46">
        <v>269.35084080000001</v>
      </c>
      <c r="R83" s="46">
        <v>7.2326026000000002E-2</v>
      </c>
      <c r="S83" s="46">
        <v>5.8751799999999998E-4</v>
      </c>
    </row>
    <row r="84" spans="1:19" x14ac:dyDescent="0.2">
      <c r="A84" s="1">
        <v>1.992</v>
      </c>
      <c r="B84" s="14">
        <v>13030.421050000001</v>
      </c>
      <c r="C84" s="14">
        <v>1815.0526319999999</v>
      </c>
      <c r="D84" s="14">
        <v>7.197184021</v>
      </c>
      <c r="E84" s="29">
        <f t="shared" si="15"/>
        <v>271.44641414961893</v>
      </c>
      <c r="F84" s="29">
        <f t="shared" si="18"/>
        <v>0.11830325032363051</v>
      </c>
      <c r="G84" s="29">
        <f t="shared" si="19"/>
        <v>9.5485620066402166E-4</v>
      </c>
      <c r="Q84" s="46">
        <v>269.4263254</v>
      </c>
      <c r="R84" s="46">
        <v>7.1334871999999994E-2</v>
      </c>
      <c r="S84" s="46">
        <v>5.8007899999999995E-4</v>
      </c>
    </row>
    <row r="85" spans="1:19" x14ac:dyDescent="0.2">
      <c r="A85" s="1">
        <v>2.016</v>
      </c>
      <c r="B85" s="14">
        <v>13146.15789</v>
      </c>
      <c r="C85" s="14">
        <v>1833.6315790000001</v>
      </c>
      <c r="D85" s="14">
        <v>7.1873276009999998</v>
      </c>
      <c r="E85" s="29">
        <f t="shared" si="15"/>
        <v>271.60570937059776</v>
      </c>
      <c r="F85" s="29">
        <f t="shared" si="18"/>
        <v>0.11762780402240164</v>
      </c>
      <c r="G85" s="29">
        <f t="shared" si="19"/>
        <v>9.4939989438738205E-4</v>
      </c>
      <c r="Q85" s="46">
        <v>269.52200370000003</v>
      </c>
      <c r="R85" s="46">
        <v>7.0374814999999993E-2</v>
      </c>
      <c r="S85" s="46">
        <v>5.7240199999999996E-4</v>
      </c>
    </row>
    <row r="86" spans="1:19" x14ac:dyDescent="0.2">
      <c r="A86" s="1">
        <v>2.04</v>
      </c>
      <c r="B86" s="14">
        <v>13264.10526</v>
      </c>
      <c r="C86" s="14">
        <v>1846.2105260000001</v>
      </c>
      <c r="D86" s="14">
        <v>7.1788397330000002</v>
      </c>
      <c r="E86" s="29">
        <f t="shared" si="15"/>
        <v>271.74303201331134</v>
      </c>
      <c r="F86" s="29">
        <f t="shared" si="18"/>
        <v>0.11727615390689616</v>
      </c>
      <c r="G86" s="29">
        <f t="shared" si="19"/>
        <v>9.4522396186248931E-4</v>
      </c>
      <c r="Q86" s="46">
        <v>269.60388269999999</v>
      </c>
      <c r="R86" s="46">
        <v>6.9687835000000004E-2</v>
      </c>
      <c r="S86" s="46">
        <v>5.6612800000000005E-4</v>
      </c>
    </row>
    <row r="87" spans="1:19" x14ac:dyDescent="0.2">
      <c r="A87" s="1">
        <v>2.0640000000000001</v>
      </c>
      <c r="B87" s="14">
        <v>13352.368420000001</v>
      </c>
      <c r="C87" s="14">
        <v>1858.2105260000001</v>
      </c>
      <c r="D87" s="14">
        <v>7.172554259</v>
      </c>
      <c r="E87" s="29">
        <f t="shared" si="15"/>
        <v>271.84480985790634</v>
      </c>
      <c r="F87" s="29">
        <f t="shared" si="18"/>
        <v>0.11688507425675863</v>
      </c>
      <c r="G87" s="29">
        <f t="shared" si="19"/>
        <v>9.4165658829409153E-4</v>
      </c>
      <c r="Q87" s="46">
        <v>269.66420749999997</v>
      </c>
      <c r="R87" s="46">
        <v>6.9102512000000005E-2</v>
      </c>
      <c r="S87" s="46">
        <v>5.6121000000000003E-4</v>
      </c>
    </row>
    <row r="88" spans="1:19" x14ac:dyDescent="0.2">
      <c r="A88" s="1">
        <v>2.0880000000000001</v>
      </c>
      <c r="B88" s="14">
        <v>13425.89474</v>
      </c>
      <c r="C88" s="14">
        <v>1872.0526319999999</v>
      </c>
      <c r="D88" s="14">
        <v>7.1664771790000001</v>
      </c>
      <c r="E88" s="29">
        <f t="shared" si="15"/>
        <v>271.94328397061491</v>
      </c>
      <c r="F88" s="29">
        <f t="shared" si="18"/>
        <v>0.11636887422612607</v>
      </c>
      <c r="G88" s="29">
        <f t="shared" si="19"/>
        <v>9.3794314002600598E-4</v>
      </c>
      <c r="Q88" s="46">
        <v>269.72228139999999</v>
      </c>
      <c r="R88" s="46">
        <v>6.8456654000000006E-2</v>
      </c>
      <c r="S88" s="46">
        <v>5.5630999999999996E-4</v>
      </c>
    </row>
    <row r="89" spans="1:19" x14ac:dyDescent="0.2">
      <c r="A89" s="1">
        <v>2.1120000000000001</v>
      </c>
      <c r="B89" s="14">
        <v>13469.684209999999</v>
      </c>
      <c r="C89" s="14">
        <v>1882.3684209999999</v>
      </c>
      <c r="D89" s="14">
        <v>7.1599380740000003</v>
      </c>
      <c r="E89" s="29">
        <f t="shared" si="15"/>
        <v>272.04932270899513</v>
      </c>
      <c r="F89" s="29">
        <f t="shared" si="18"/>
        <v>0.11595468541971835</v>
      </c>
      <c r="G89" s="29">
        <f t="shared" si="19"/>
        <v>9.3514922809222255E-4</v>
      </c>
      <c r="Q89" s="46">
        <v>269.78449369999998</v>
      </c>
      <c r="R89" s="46">
        <v>6.7846682000000005E-2</v>
      </c>
      <c r="S89" s="46">
        <v>5.5176200000000002E-4</v>
      </c>
    </row>
    <row r="90" spans="1:19" x14ac:dyDescent="0.2">
      <c r="A90" s="1">
        <v>2.1360000000000001</v>
      </c>
      <c r="B90" s="14">
        <v>13524.21053</v>
      </c>
      <c r="C90" s="14">
        <v>1893.263158</v>
      </c>
      <c r="D90" s="14">
        <v>7.156477379</v>
      </c>
      <c r="E90" s="29">
        <f t="shared" si="15"/>
        <v>272.10547442613733</v>
      </c>
      <c r="F90" s="29">
        <f t="shared" si="18"/>
        <v>0.11555166806238991</v>
      </c>
      <c r="G90" s="29">
        <f t="shared" si="19"/>
        <v>9.3240826674348008E-4</v>
      </c>
      <c r="Q90" s="46">
        <v>269.8173018</v>
      </c>
      <c r="R90" s="46">
        <v>6.7417245000000001E-2</v>
      </c>
      <c r="S90" s="46">
        <v>5.4861600000000003E-4</v>
      </c>
    </row>
    <row r="91" spans="1:19" x14ac:dyDescent="0.2">
      <c r="A91" s="1">
        <v>2.16</v>
      </c>
      <c r="B91" s="14">
        <v>13515.28571</v>
      </c>
      <c r="C91" s="14">
        <v>1888.2380949999999</v>
      </c>
      <c r="D91" s="14">
        <v>7.1537997249999998</v>
      </c>
      <c r="E91" s="29">
        <f t="shared" si="15"/>
        <v>272.14893645907557</v>
      </c>
      <c r="F91" s="29">
        <f t="shared" ref="F91:F100" si="20" xml:space="preserve"> E91^3*(1/SQRT(C91)-1/SQRT(B91))/((2*H$10+H$7*E91)*SQRT(11*21))</f>
        <v>0.11011668907479297</v>
      </c>
      <c r="G91" s="29">
        <f xml:space="preserve"> E91^2*(1/SQRT(C91)+1/SQRT(B91))/((2*H$10+H$7*E91)*SQRT(11*21))</f>
        <v>8.8763925524699212E-4</v>
      </c>
      <c r="Q91" s="46">
        <v>269.84263099999998</v>
      </c>
      <c r="R91" s="46">
        <v>6.4103305999999999E-2</v>
      </c>
      <c r="S91" s="46">
        <v>5.2114700000000002E-4</v>
      </c>
    </row>
    <row r="92" spans="1:19" x14ac:dyDescent="0.2">
      <c r="A92" s="1">
        <v>2.1840000000000002</v>
      </c>
      <c r="B92" s="14">
        <v>13544.42857</v>
      </c>
      <c r="C92" s="14">
        <v>1895.4761900000001</v>
      </c>
      <c r="D92" s="14">
        <v>7.1506409319999999</v>
      </c>
      <c r="E92" s="29">
        <f t="shared" si="15"/>
        <v>272.20022556499663</v>
      </c>
      <c r="F92" s="29">
        <f t="shared" si="20"/>
        <v>0.10984351064619863</v>
      </c>
      <c r="G92" s="29">
        <f t="shared" ref="G92:G100" si="21" xml:space="preserve"> E92^2*(1/SQRT(C92)+1/SQRT(B92))/((2*H$10+H$7*E92)*SQRT(11*21))</f>
        <v>8.8591403606020117E-4</v>
      </c>
      <c r="Q92" s="46">
        <v>269.87244909999998</v>
      </c>
      <c r="R92" s="46">
        <v>6.3775822999999995E-2</v>
      </c>
      <c r="S92" s="46">
        <v>5.1880399999999999E-4</v>
      </c>
    </row>
    <row r="93" spans="1:19" x14ac:dyDescent="0.2">
      <c r="A93" s="1">
        <v>2.2080000000000002</v>
      </c>
      <c r="B93" s="14">
        <v>13546.809520000001</v>
      </c>
      <c r="C93" s="14">
        <v>1898.0476189999999</v>
      </c>
      <c r="D93" s="14">
        <v>7.1490356589999999</v>
      </c>
      <c r="E93" s="29">
        <f t="shared" si="15"/>
        <v>272.22629755011667</v>
      </c>
      <c r="F93" s="29">
        <f t="shared" si="20"/>
        <v>0.10972637996530138</v>
      </c>
      <c r="G93" s="29">
        <f t="shared" si="21"/>
        <v>8.8533902999771348E-4</v>
      </c>
      <c r="Q93" s="46">
        <v>269.88757650000002</v>
      </c>
      <c r="R93" s="46">
        <v>6.3622208999999999E-2</v>
      </c>
      <c r="S93" s="46">
        <v>5.1779099999999998E-4</v>
      </c>
    </row>
    <row r="94" spans="1:19" x14ac:dyDescent="0.2">
      <c r="A94" s="1">
        <v>2.2320000000000002</v>
      </c>
      <c r="B94" s="14">
        <v>13537.619049999999</v>
      </c>
      <c r="C94" s="14">
        <v>1898.857143</v>
      </c>
      <c r="D94" s="14">
        <v>7.1482884120000003</v>
      </c>
      <c r="E94" s="29">
        <f t="shared" si="15"/>
        <v>272.23843561041059</v>
      </c>
      <c r="F94" s="29">
        <f t="shared" si="20"/>
        <v>0.1096648659452069</v>
      </c>
      <c r="G94" s="29">
        <f t="shared" si="21"/>
        <v>8.852291293574016E-4</v>
      </c>
      <c r="Q94" s="46">
        <v>269.89461219999998</v>
      </c>
      <c r="R94" s="46">
        <v>6.3546693000000001E-2</v>
      </c>
      <c r="S94" s="46">
        <v>5.1741199999999997E-4</v>
      </c>
    </row>
    <row r="95" spans="1:19" x14ac:dyDescent="0.2">
      <c r="A95" s="1">
        <v>2.2559999999999998</v>
      </c>
      <c r="B95" s="14">
        <v>13534.952380000001</v>
      </c>
      <c r="C95" s="14">
        <v>1895.380952</v>
      </c>
      <c r="D95" s="14">
        <v>7.151361681</v>
      </c>
      <c r="E95" s="29">
        <f t="shared" si="15"/>
        <v>272.18852114134035</v>
      </c>
      <c r="F95" s="29">
        <f t="shared" si="20"/>
        <v>0.10982673353277476</v>
      </c>
      <c r="G95" s="29">
        <f t="shared" si="21"/>
        <v>8.8606720685645377E-4</v>
      </c>
      <c r="Q95" s="46">
        <v>269.86565139999999</v>
      </c>
      <c r="R95" s="46">
        <v>6.3804533999999996E-2</v>
      </c>
      <c r="S95" s="46">
        <v>5.19197E-4</v>
      </c>
    </row>
    <row r="96" spans="1:19" x14ac:dyDescent="0.2">
      <c r="A96" s="1">
        <v>2.2799999999999998</v>
      </c>
      <c r="B96" s="14">
        <v>13516.380950000001</v>
      </c>
      <c r="C96" s="14">
        <v>1893.0476189999999</v>
      </c>
      <c r="D96" s="14">
        <v>7.1574520169999998</v>
      </c>
      <c r="E96" s="29">
        <f t="shared" si="15"/>
        <v>272.08965808046196</v>
      </c>
      <c r="F96" s="29">
        <f t="shared" si="20"/>
        <v>0.10990497134760602</v>
      </c>
      <c r="G96" s="29">
        <f t="shared" si="21"/>
        <v>8.87075115742526E-4</v>
      </c>
      <c r="Q96" s="46">
        <v>269.80807019999997</v>
      </c>
      <c r="R96" s="46">
        <v>6.4174642000000004E-2</v>
      </c>
      <c r="S96" s="46">
        <v>5.2235200000000002E-4</v>
      </c>
    </row>
    <row r="97" spans="1:19" x14ac:dyDescent="0.2">
      <c r="A97" s="1">
        <v>2.3039999999999998</v>
      </c>
      <c r="B97" s="14">
        <v>13486.14286</v>
      </c>
      <c r="C97" s="14">
        <v>1886.2380949999999</v>
      </c>
      <c r="D97" s="14">
        <v>7.1635391930000001</v>
      </c>
      <c r="E97" s="29">
        <f t="shared" si="15"/>
        <v>271.99091662204933</v>
      </c>
      <c r="F97" s="29">
        <f t="shared" si="20"/>
        <v>0.11016342246959213</v>
      </c>
      <c r="G97" s="29">
        <f t="shared" si="21"/>
        <v>8.8895635729116301E-4</v>
      </c>
      <c r="Q97" s="46">
        <v>269.75026860000003</v>
      </c>
      <c r="R97" s="46">
        <v>6.4649918000000001E-2</v>
      </c>
      <c r="S97" s="46">
        <v>5.2602200000000001E-4</v>
      </c>
    </row>
    <row r="98" spans="1:19" x14ac:dyDescent="0.2">
      <c r="A98" s="1">
        <v>2.3279999999999998</v>
      </c>
      <c r="B98" s="14">
        <v>13454.2381</v>
      </c>
      <c r="C98" s="14">
        <v>1877</v>
      </c>
      <c r="D98" s="14">
        <v>7.1717826699999998</v>
      </c>
      <c r="E98" s="29">
        <f t="shared" si="15"/>
        <v>271.85730896981403</v>
      </c>
      <c r="F98" s="29">
        <f t="shared" si="20"/>
        <v>0.11053899975692581</v>
      </c>
      <c r="G98" s="29">
        <f t="shared" si="21"/>
        <v>8.9144078806612762E-4</v>
      </c>
      <c r="Q98" s="46">
        <v>269.67159470000001</v>
      </c>
      <c r="R98" s="46">
        <v>6.5309671E-2</v>
      </c>
      <c r="S98" s="46">
        <v>5.3095799999999999E-4</v>
      </c>
    </row>
    <row r="99" spans="1:19" x14ac:dyDescent="0.2">
      <c r="A99" s="1">
        <v>2.3519999999999999</v>
      </c>
      <c r="B99" s="14">
        <v>13416.952380000001</v>
      </c>
      <c r="C99" s="14">
        <v>1872.9523810000001</v>
      </c>
      <c r="D99" s="14">
        <v>7.1808994569999998</v>
      </c>
      <c r="E99" s="29">
        <f t="shared" si="15"/>
        <v>271.70969596672654</v>
      </c>
      <c r="F99" s="29">
        <f t="shared" si="20"/>
        <v>0.11066157863552246</v>
      </c>
      <c r="G99" s="29">
        <f t="shared" si="21"/>
        <v>8.931531418237249E-4</v>
      </c>
      <c r="Q99" s="46">
        <v>269.58405729999998</v>
      </c>
      <c r="R99" s="46">
        <v>6.5866613000000004E-2</v>
      </c>
      <c r="S99" s="46">
        <v>5.3580299999999995E-4</v>
      </c>
    </row>
    <row r="100" spans="1:19" x14ac:dyDescent="0.2">
      <c r="A100" s="1">
        <v>2.3759999999999999</v>
      </c>
      <c r="B100" s="14">
        <v>13357.095240000001</v>
      </c>
      <c r="C100" s="14">
        <v>1857.857143</v>
      </c>
      <c r="D100" s="14">
        <v>7.1918454150000004</v>
      </c>
      <c r="E100" s="29">
        <f t="shared" si="15"/>
        <v>271.53267193648463</v>
      </c>
      <c r="F100" s="29">
        <f t="shared" si="20"/>
        <v>0.1112588662370349</v>
      </c>
      <c r="G100" s="29">
        <f t="shared" si="21"/>
        <v>8.9714921943765021E-4</v>
      </c>
      <c r="Q100" s="46">
        <v>269.47822780000001</v>
      </c>
      <c r="R100" s="46">
        <v>6.6804327999999996E-2</v>
      </c>
      <c r="S100" s="46">
        <v>5.4279199999999995E-4</v>
      </c>
    </row>
    <row r="101" spans="1:19" x14ac:dyDescent="0.2">
      <c r="A101" s="1">
        <v>2.4</v>
      </c>
      <c r="B101" s="14">
        <v>13271.391299999999</v>
      </c>
      <c r="C101" s="14">
        <v>1840.608696</v>
      </c>
      <c r="D101" s="14">
        <v>7.2045252770000001</v>
      </c>
      <c r="E101" s="29">
        <f t="shared" si="15"/>
        <v>271.32788527545182</v>
      </c>
      <c r="F101" s="29">
        <f t="shared" ref="F101:F110" si="22" xml:space="preserve"> E101^3*(1/SQRT(C101)-1/SQRT(B101))/((2*H$10+H$7*E101)*SQRT(11*23))</f>
        <v>0.10693268011309344</v>
      </c>
      <c r="G101" s="29">
        <f xml:space="preserve"> E101^2*(1/SQRT(C101)+1/SQRT(B101))/((2*H$10+H$7*E101)*SQRT(11*23))</f>
        <v>8.6183652476949104E-4</v>
      </c>
      <c r="Q101" s="46">
        <v>269.35464780000001</v>
      </c>
      <c r="R101" s="46">
        <v>6.4851414999999996E-2</v>
      </c>
      <c r="S101" s="46">
        <v>5.2650699999999995E-4</v>
      </c>
    </row>
    <row r="102" spans="1:19" x14ac:dyDescent="0.2">
      <c r="A102" s="1">
        <v>2.4239999999999999</v>
      </c>
      <c r="B102" s="14">
        <v>13195.21739</v>
      </c>
      <c r="C102" s="14">
        <v>1826.4347829999999</v>
      </c>
      <c r="D102" s="14">
        <v>7.2153486930000001</v>
      </c>
      <c r="E102" s="29">
        <f t="shared" si="15"/>
        <v>271.15331673675837</v>
      </c>
      <c r="F102" s="29">
        <f t="shared" si="22"/>
        <v>0.10743785288118168</v>
      </c>
      <c r="G102" s="29">
        <f t="shared" ref="G102:G110" si="23" xml:space="preserve"> E102^2*(1/SQRT(C102)+1/SQRT(B102))/((2*H$10+H$7*E102)*SQRT(11*23))</f>
        <v>8.6572666911259393E-4</v>
      </c>
      <c r="Q102" s="46">
        <v>269.24833030000002</v>
      </c>
      <c r="R102" s="46">
        <v>6.5707705000000005E-2</v>
      </c>
      <c r="S102" s="46">
        <v>5.3321399999999995E-4</v>
      </c>
    </row>
    <row r="103" spans="1:19" x14ac:dyDescent="0.2">
      <c r="A103" s="1">
        <v>2.448</v>
      </c>
      <c r="B103" s="14">
        <v>13115.391299999999</v>
      </c>
      <c r="C103" s="14">
        <v>1812.4347829999999</v>
      </c>
      <c r="D103" s="14">
        <v>7.2248312429999997</v>
      </c>
      <c r="E103" s="29">
        <f t="shared" si="15"/>
        <v>271.00055197646896</v>
      </c>
      <c r="F103" s="29">
        <f t="shared" si="22"/>
        <v>0.10792906664910007</v>
      </c>
      <c r="G103" s="29">
        <f t="shared" si="23"/>
        <v>8.6956437181479865E-4</v>
      </c>
      <c r="Q103" s="46">
        <v>269.15456010000003</v>
      </c>
      <c r="R103" s="46">
        <v>6.6489837999999996E-2</v>
      </c>
      <c r="S103" s="46">
        <v>5.3936999999999995E-4</v>
      </c>
    </row>
    <row r="104" spans="1:19" x14ac:dyDescent="0.2">
      <c r="A104" s="1">
        <v>2.472</v>
      </c>
      <c r="B104" s="14">
        <v>13040.43478</v>
      </c>
      <c r="C104" s="14">
        <v>1801.7826090000001</v>
      </c>
      <c r="D104" s="14">
        <v>7.2336049899999999</v>
      </c>
      <c r="E104" s="29">
        <f t="shared" si="15"/>
        <v>270.85935278752396</v>
      </c>
      <c r="F104" s="29">
        <f t="shared" si="22"/>
        <v>0.10827640887143483</v>
      </c>
      <c r="G104" s="29">
        <f t="shared" si="23"/>
        <v>8.727562213696684E-4</v>
      </c>
      <c r="Q104" s="46">
        <v>269.06728370000002</v>
      </c>
      <c r="R104" s="46">
        <v>6.7149051000000001E-2</v>
      </c>
      <c r="S104" s="46">
        <v>5.4485600000000003E-4</v>
      </c>
    </row>
    <row r="105" spans="1:19" x14ac:dyDescent="0.2">
      <c r="A105" s="1">
        <v>2.496</v>
      </c>
      <c r="B105" s="14">
        <v>12946.17391</v>
      </c>
      <c r="C105" s="14">
        <v>1785.7391299999999</v>
      </c>
      <c r="D105" s="14">
        <v>7.2431417549999999</v>
      </c>
      <c r="E105" s="29">
        <f t="shared" si="15"/>
        <v>270.70603320566028</v>
      </c>
      <c r="F105" s="29">
        <f t="shared" si="22"/>
        <v>0.10884204164941096</v>
      </c>
      <c r="G105" s="29">
        <f t="shared" si="23"/>
        <v>8.7717329709988243E-4</v>
      </c>
      <c r="Q105" s="46">
        <v>268.97185910000002</v>
      </c>
      <c r="R105" s="46">
        <v>6.7984221999999997E-2</v>
      </c>
      <c r="S105" s="46">
        <v>5.5142699999999995E-4</v>
      </c>
    </row>
    <row r="106" spans="1:19" x14ac:dyDescent="0.2">
      <c r="A106" s="1">
        <v>2.52</v>
      </c>
      <c r="B106" s="14">
        <v>12864.95652</v>
      </c>
      <c r="C106" s="14">
        <v>1767.0434780000001</v>
      </c>
      <c r="D106" s="14">
        <v>7.25055929</v>
      </c>
      <c r="E106" s="29">
        <f t="shared" si="15"/>
        <v>270.5868979115204</v>
      </c>
      <c r="F106" s="29">
        <f t="shared" si="22"/>
        <v>0.10957348718911562</v>
      </c>
      <c r="G106" s="29">
        <f t="shared" si="23"/>
        <v>8.8185010943619881E-4</v>
      </c>
      <c r="Q106" s="46">
        <v>268.89724009999998</v>
      </c>
      <c r="R106" s="46">
        <v>6.8818852E-2</v>
      </c>
      <c r="S106" s="46">
        <v>5.5733599999999996E-4</v>
      </c>
    </row>
    <row r="107" spans="1:19" x14ac:dyDescent="0.2">
      <c r="A107" s="1">
        <v>2.544</v>
      </c>
      <c r="B107" s="14">
        <v>12755.130429999999</v>
      </c>
      <c r="C107" s="14">
        <v>1757.130435</v>
      </c>
      <c r="D107" s="14">
        <v>7.2573312899999998</v>
      </c>
      <c r="E107" s="29">
        <f t="shared" si="15"/>
        <v>270.47821756406711</v>
      </c>
      <c r="F107" s="29">
        <f t="shared" si="22"/>
        <v>0.10980565094912258</v>
      </c>
      <c r="G107" s="29">
        <f t="shared" si="23"/>
        <v>8.8519505456524151E-4</v>
      </c>
      <c r="Q107" s="46">
        <v>268.82881170000002</v>
      </c>
      <c r="R107" s="46">
        <v>6.9309113000000006E-2</v>
      </c>
      <c r="S107" s="46">
        <v>5.6216199999999995E-4</v>
      </c>
    </row>
    <row r="108" spans="1:19" x14ac:dyDescent="0.2">
      <c r="A108" s="1">
        <v>2.5680000000000001</v>
      </c>
      <c r="B108" s="14">
        <v>12648.56522</v>
      </c>
      <c r="C108" s="14">
        <v>1743.6521740000001</v>
      </c>
      <c r="D108" s="14">
        <v>7.2628672419999996</v>
      </c>
      <c r="E108" s="29">
        <f t="shared" si="15"/>
        <v>270.38943525771032</v>
      </c>
      <c r="F108" s="29">
        <f t="shared" si="22"/>
        <v>0.11022244402696159</v>
      </c>
      <c r="G108" s="29">
        <f t="shared" si="23"/>
        <v>8.8911072843810229E-4</v>
      </c>
      <c r="Q108" s="46">
        <v>268.77265899999998</v>
      </c>
      <c r="R108" s="46">
        <v>6.9854007999999995E-2</v>
      </c>
      <c r="S108" s="46">
        <v>5.6686799999999999E-4</v>
      </c>
    </row>
    <row r="109" spans="1:19" x14ac:dyDescent="0.2">
      <c r="A109" s="1">
        <v>2.5920000000000001</v>
      </c>
      <c r="B109" s="14">
        <v>12533.086960000001</v>
      </c>
      <c r="C109" s="14">
        <v>1725.2608700000001</v>
      </c>
      <c r="D109" s="14">
        <v>7.2680904760000002</v>
      </c>
      <c r="E109" s="29">
        <f t="shared" si="15"/>
        <v>270.30571857384865</v>
      </c>
      <c r="F109" s="29">
        <f t="shared" si="22"/>
        <v>0.1108701503604438</v>
      </c>
      <c r="G109" s="29">
        <f t="shared" si="23"/>
        <v>8.9406120515794578E-4</v>
      </c>
      <c r="Q109" s="46">
        <v>268.71950229999999</v>
      </c>
      <c r="R109" s="46">
        <v>7.0531264999999996E-2</v>
      </c>
      <c r="S109" s="46">
        <v>5.7212400000000003E-4</v>
      </c>
    </row>
    <row r="110" spans="1:19" x14ac:dyDescent="0.2">
      <c r="A110" s="1">
        <v>2.6160000000000001</v>
      </c>
      <c r="B110" s="14">
        <v>12423.652169999999</v>
      </c>
      <c r="C110" s="14">
        <v>1709.2608700000001</v>
      </c>
      <c r="D110" s="14">
        <v>7.2749659109999998</v>
      </c>
      <c r="E110" s="29">
        <f t="shared" si="15"/>
        <v>270.19559525064949</v>
      </c>
      <c r="F110" s="29">
        <f t="shared" si="22"/>
        <v>0.11142573023261181</v>
      </c>
      <c r="G110" s="29">
        <f t="shared" si="23"/>
        <v>8.9869606653856908E-4</v>
      </c>
      <c r="Q110" s="46">
        <v>268.64927219999998</v>
      </c>
      <c r="R110" s="46">
        <v>7.1236589000000003E-2</v>
      </c>
      <c r="S110" s="46">
        <v>5.7786100000000004E-4</v>
      </c>
    </row>
    <row r="111" spans="1:19" x14ac:dyDescent="0.2">
      <c r="A111" s="1">
        <v>2.64</v>
      </c>
      <c r="B111" s="14">
        <v>12275.96</v>
      </c>
      <c r="C111" s="14">
        <v>1688.32</v>
      </c>
      <c r="D111" s="14">
        <v>7.2823968020000001</v>
      </c>
      <c r="E111" s="29">
        <f t="shared" si="15"/>
        <v>270.07667001479626</v>
      </c>
      <c r="F111" s="29">
        <f t="shared" ref="F111:F120" si="24" xml:space="preserve"> E111^3*(1/SQRT(C111)-1/SQRT(B111))/((2*H$10+H$7*E111)*SQRT(11*25))</f>
        <v>0.10756915772652947</v>
      </c>
      <c r="G111" s="29">
        <f xml:space="preserve"> E111^2*(1/SQRT(C111)+1/SQRT(B111))/((2*H$10+H$7*E111)*SQRT(11*25))</f>
        <v>8.6783589416083464E-4</v>
      </c>
      <c r="Q111" s="46">
        <v>268.57303869999998</v>
      </c>
      <c r="R111" s="46">
        <v>6.9136892000000005E-2</v>
      </c>
      <c r="S111" s="46">
        <v>5.6089900000000001E-4</v>
      </c>
    </row>
    <row r="112" spans="1:19" x14ac:dyDescent="0.2">
      <c r="A112" s="1">
        <v>2.6640000000000001</v>
      </c>
      <c r="B112" s="14">
        <v>12140.88</v>
      </c>
      <c r="C112" s="14">
        <v>1666.6</v>
      </c>
      <c r="D112" s="14">
        <v>7.289017962</v>
      </c>
      <c r="E112" s="29">
        <f t="shared" si="15"/>
        <v>269.97078649695703</v>
      </c>
      <c r="F112" s="29">
        <f t="shared" si="24"/>
        <v>0.10834683643077683</v>
      </c>
      <c r="G112" s="29">
        <f t="shared" ref="G112:G120" si="25" xml:space="preserve"> E112^2*(1/SQRT(C112)+1/SQRT(B112))/((2*H$10+H$7*E112)*SQRT(11*25))</f>
        <v>8.7374524287318228E-4</v>
      </c>
      <c r="Q112" s="46">
        <v>268.50482520000003</v>
      </c>
      <c r="R112" s="46">
        <v>6.9963972999999999E-2</v>
      </c>
      <c r="S112" s="46">
        <v>5.6729299999999996E-4</v>
      </c>
    </row>
    <row r="113" spans="1:20" x14ac:dyDescent="0.2">
      <c r="A113" s="1">
        <v>2.6880000000000002</v>
      </c>
      <c r="B113" s="14">
        <v>12015.2</v>
      </c>
      <c r="C113" s="14">
        <v>1649.2</v>
      </c>
      <c r="D113" s="14">
        <v>7.2972624770000003</v>
      </c>
      <c r="E113" s="29">
        <f t="shared" si="15"/>
        <v>269.83905122978655</v>
      </c>
      <c r="F113" s="29">
        <f t="shared" si="24"/>
        <v>0.10894364280041285</v>
      </c>
      <c r="G113" s="29">
        <f t="shared" si="25"/>
        <v>8.789532008939559E-4</v>
      </c>
      <c r="Q113" s="46">
        <v>268.4195115</v>
      </c>
      <c r="R113" s="46">
        <v>7.0757600000000004E-2</v>
      </c>
      <c r="S113" s="46">
        <v>5.7388899999999995E-4</v>
      </c>
    </row>
    <row r="114" spans="1:20" x14ac:dyDescent="0.2">
      <c r="A114" s="1">
        <v>2.7120000000000002</v>
      </c>
      <c r="B114" s="14">
        <v>11874.88</v>
      </c>
      <c r="C114" s="14">
        <v>1628.08</v>
      </c>
      <c r="D114" s="14">
        <v>7.306402823</v>
      </c>
      <c r="E114" s="29">
        <f t="shared" si="15"/>
        <v>269.69314188473089</v>
      </c>
      <c r="F114" s="29">
        <f t="shared" si="24"/>
        <v>0.10971172012807009</v>
      </c>
      <c r="G114" s="29">
        <f t="shared" si="25"/>
        <v>8.851949891124539E-4</v>
      </c>
      <c r="Q114" s="46">
        <v>268.3244431</v>
      </c>
      <c r="R114" s="46">
        <v>7.1710311999999998E-2</v>
      </c>
      <c r="S114" s="46">
        <v>5.8153700000000003E-4</v>
      </c>
    </row>
    <row r="115" spans="1:20" x14ac:dyDescent="0.2">
      <c r="A115" s="1">
        <v>2.7360000000000002</v>
      </c>
      <c r="B115" s="14">
        <v>11733.8</v>
      </c>
      <c r="C115" s="14">
        <v>1604.48</v>
      </c>
      <c r="D115" s="14">
        <v>7.3161483929999997</v>
      </c>
      <c r="E115" s="29">
        <f t="shared" si="15"/>
        <v>269.53773257545726</v>
      </c>
      <c r="F115" s="29">
        <f t="shared" si="24"/>
        <v>0.11063089667713029</v>
      </c>
      <c r="G115" s="29">
        <f t="shared" si="25"/>
        <v>8.921117645263293E-4</v>
      </c>
      <c r="Q115" s="46">
        <v>268.22252229999998</v>
      </c>
      <c r="R115" s="46">
        <v>7.2796799999999995E-2</v>
      </c>
      <c r="S115" s="46">
        <v>5.8990099999999999E-4</v>
      </c>
    </row>
    <row r="116" spans="1:20" x14ac:dyDescent="0.2">
      <c r="A116" s="1">
        <v>2.76</v>
      </c>
      <c r="B116" s="14">
        <v>11600.48</v>
      </c>
      <c r="C116" s="14">
        <v>1582.28</v>
      </c>
      <c r="D116" s="14">
        <v>7.3275679800000004</v>
      </c>
      <c r="E116" s="29">
        <f t="shared" si="15"/>
        <v>269.35583902730843</v>
      </c>
      <c r="F116" s="29">
        <f t="shared" si="24"/>
        <v>0.11152102472334012</v>
      </c>
      <c r="G116" s="29">
        <f t="shared" si="25"/>
        <v>8.9893230312482447E-4</v>
      </c>
      <c r="Q116" s="46">
        <v>268.10236789999999</v>
      </c>
      <c r="R116" s="46">
        <v>7.3953208000000006E-2</v>
      </c>
      <c r="S116" s="46">
        <v>5.9889800000000005E-4</v>
      </c>
    </row>
    <row r="117" spans="1:20" x14ac:dyDescent="0.2">
      <c r="A117" s="1">
        <v>2.7839999999999998</v>
      </c>
      <c r="B117" s="14">
        <v>11457.96</v>
      </c>
      <c r="C117" s="14">
        <v>1558.2</v>
      </c>
      <c r="D117" s="14">
        <v>7.3383683660000001</v>
      </c>
      <c r="E117" s="29">
        <f t="shared" si="15"/>
        <v>269.18401628965285</v>
      </c>
      <c r="F117" s="29">
        <f t="shared" si="24"/>
        <v>0.11251087836201788</v>
      </c>
      <c r="G117" s="29">
        <f t="shared" si="25"/>
        <v>9.0633784137648097E-4</v>
      </c>
      <c r="Q117" s="46">
        <v>267.9880129</v>
      </c>
      <c r="R117" s="46">
        <v>7.5151130999999996E-2</v>
      </c>
      <c r="S117" s="46">
        <v>6.0808599999999998E-4</v>
      </c>
    </row>
    <row r="118" spans="1:20" x14ac:dyDescent="0.2">
      <c r="A118" s="1">
        <v>2.8079999999999998</v>
      </c>
      <c r="B118" s="14">
        <v>11312.16</v>
      </c>
      <c r="C118" s="14">
        <v>1539.12</v>
      </c>
      <c r="D118" s="14">
        <v>7.3513002939999996</v>
      </c>
      <c r="E118" s="29">
        <f t="shared" si="15"/>
        <v>268.97854734747307</v>
      </c>
      <c r="F118" s="29">
        <f t="shared" si="24"/>
        <v>0.11323111266740067</v>
      </c>
      <c r="G118" s="29">
        <f t="shared" si="25"/>
        <v>9.1302588225585554E-4</v>
      </c>
      <c r="Q118" s="46">
        <v>267.85018179999997</v>
      </c>
      <c r="R118" s="46">
        <v>7.6280861000000005E-2</v>
      </c>
      <c r="S118" s="46">
        <v>6.1767300000000001E-4</v>
      </c>
    </row>
    <row r="119" spans="1:20" x14ac:dyDescent="0.2">
      <c r="A119" s="1">
        <v>2.8319999999999999</v>
      </c>
      <c r="B119" s="14">
        <v>11159</v>
      </c>
      <c r="C119" s="14">
        <v>1517.28</v>
      </c>
      <c r="D119" s="14">
        <v>7.3637283790000003</v>
      </c>
      <c r="E119" s="29">
        <f t="shared" si="15"/>
        <v>268.78135344323169</v>
      </c>
      <c r="F119" s="29">
        <f t="shared" si="24"/>
        <v>0.11410540765751019</v>
      </c>
      <c r="G119" s="29">
        <f t="shared" si="25"/>
        <v>9.2049144929919025E-4</v>
      </c>
      <c r="Q119" s="46">
        <v>267.71679760000001</v>
      </c>
      <c r="R119" s="46">
        <v>7.7494013E-2</v>
      </c>
      <c r="S119" s="46">
        <v>6.2763200000000004E-4</v>
      </c>
    </row>
    <row r="120" spans="1:20" x14ac:dyDescent="0.2">
      <c r="A120" s="1">
        <v>2.8559999999999999</v>
      </c>
      <c r="B120" s="14">
        <v>11014.44</v>
      </c>
      <c r="C120" s="14">
        <v>1494.16</v>
      </c>
      <c r="D120" s="14">
        <v>7.3758729729999999</v>
      </c>
      <c r="E120" s="29">
        <f t="shared" si="15"/>
        <v>268.58891128721751</v>
      </c>
      <c r="F120" s="29">
        <f t="shared" si="24"/>
        <v>0.11510276885387967</v>
      </c>
      <c r="G120" s="29">
        <f t="shared" si="25"/>
        <v>9.2828526453913142E-4</v>
      </c>
      <c r="Q120" s="46">
        <v>267.58559009999999</v>
      </c>
      <c r="R120" s="46">
        <v>7.8782763000000006E-2</v>
      </c>
      <c r="S120" s="46">
        <v>6.3775300000000002E-4</v>
      </c>
    </row>
    <row r="121" spans="1:20" x14ac:dyDescent="0.2">
      <c r="A121" s="1">
        <v>2.88</v>
      </c>
      <c r="B121" s="14">
        <v>10872.81481</v>
      </c>
      <c r="C121" s="14">
        <v>1470.481481</v>
      </c>
      <c r="D121" s="14">
        <v>7.3875046500000003</v>
      </c>
      <c r="E121" s="29">
        <f t="shared" si="15"/>
        <v>268.4048302848924</v>
      </c>
      <c r="F121" s="29">
        <f t="shared" ref="F121:F130" si="26" xml:space="preserve"> E121^3*(1/SQRT(C121)-1/SQRT(B121))/((2*H$10+H$7*E121)*SQRT(11*27))</f>
        <v>0.11178235564644003</v>
      </c>
      <c r="G121" s="29">
        <f xml:space="preserve"> E121^2*(1/SQRT(C121)+1/SQRT(B121))/((2*H$10+H$7*E121)*SQRT(11*27))</f>
        <v>9.0096102962734033E-4</v>
      </c>
      <c r="Q121" s="46">
        <v>267.45912909999998</v>
      </c>
      <c r="R121" s="46">
        <v>7.7075296000000001E-2</v>
      </c>
      <c r="S121" s="46">
        <v>6.2341999999999996E-4</v>
      </c>
    </row>
    <row r="122" spans="1:20" x14ac:dyDescent="0.2">
      <c r="A122" s="1">
        <v>2.9039999999999999</v>
      </c>
      <c r="B122" s="14">
        <v>10724.40741</v>
      </c>
      <c r="C122" s="14">
        <v>1451.2222220000001</v>
      </c>
      <c r="D122" s="14">
        <v>7.3990661060000003</v>
      </c>
      <c r="E122" s="29">
        <f t="shared" si="15"/>
        <v>268.22208553907785</v>
      </c>
      <c r="F122" s="29">
        <f t="shared" si="26"/>
        <v>0.11254164092760087</v>
      </c>
      <c r="G122" s="29">
        <f t="shared" ref="G122:G130" si="27" xml:space="preserve"> E122^2*(1/SQRT(C122)+1/SQRT(B122))/((2*H$10+H$7*E122)*SQRT(11*27))</f>
        <v>9.0791494312385073E-4</v>
      </c>
      <c r="Q122" s="46">
        <v>267.33266750000001</v>
      </c>
      <c r="R122" s="46">
        <v>7.8161046999999997E-2</v>
      </c>
      <c r="S122" s="46">
        <v>6.3265200000000004E-4</v>
      </c>
    </row>
    <row r="123" spans="1:20" x14ac:dyDescent="0.2">
      <c r="A123" s="1">
        <v>2.9279999999999999</v>
      </c>
      <c r="B123" s="14">
        <v>10578.074070000001</v>
      </c>
      <c r="C123" s="14">
        <v>1424.2592589999999</v>
      </c>
      <c r="D123" s="14">
        <v>7.4091915500000001</v>
      </c>
      <c r="E123" s="29">
        <f t="shared" si="15"/>
        <v>268.06222203057638</v>
      </c>
      <c r="F123" s="29">
        <f t="shared" si="26"/>
        <v>0.11380178432521691</v>
      </c>
      <c r="G123" s="29">
        <f t="shared" si="27"/>
        <v>9.1667373235833425E-4</v>
      </c>
      <c r="Q123" s="46">
        <v>267.22129310000003</v>
      </c>
      <c r="R123" s="46">
        <v>7.9531306999999996E-2</v>
      </c>
      <c r="S123" s="46">
        <v>6.42641E-4</v>
      </c>
    </row>
    <row r="124" spans="1:20" x14ac:dyDescent="0.2">
      <c r="A124" s="1">
        <v>2.952</v>
      </c>
      <c r="B124" s="14">
        <v>10440.259260000001</v>
      </c>
      <c r="C124" s="14">
        <v>1406.6296299999999</v>
      </c>
      <c r="D124" s="14">
        <v>7.4208237940000004</v>
      </c>
      <c r="E124" s="29">
        <f t="shared" si="15"/>
        <v>267.87877844275295</v>
      </c>
      <c r="F124" s="29">
        <f t="shared" si="26"/>
        <v>0.11453092373441942</v>
      </c>
      <c r="G124" s="29">
        <f t="shared" si="27"/>
        <v>9.2343662060701882E-4</v>
      </c>
      <c r="Q124" s="46">
        <v>267.0926359</v>
      </c>
      <c r="R124" s="46">
        <v>8.0610000000000001E-2</v>
      </c>
      <c r="S124" s="46">
        <v>6.5185299999999998E-4</v>
      </c>
    </row>
    <row r="125" spans="1:20" x14ac:dyDescent="0.2">
      <c r="A125" s="1">
        <v>2.976</v>
      </c>
      <c r="B125" s="14">
        <v>10296.555560000001</v>
      </c>
      <c r="C125" s="14">
        <v>1386.296296</v>
      </c>
      <c r="D125" s="14">
        <v>7.4335693440000004</v>
      </c>
      <c r="E125" s="29">
        <f t="shared" si="15"/>
        <v>267.67803355005947</v>
      </c>
      <c r="F125" s="29">
        <f t="shared" si="26"/>
        <v>0.11543601476486069</v>
      </c>
      <c r="G125" s="29">
        <f t="shared" si="27"/>
        <v>9.3115534067876149E-4</v>
      </c>
      <c r="Q125" s="46">
        <v>266.95080259999997</v>
      </c>
      <c r="R125" s="46">
        <v>8.1871501999999999E-2</v>
      </c>
      <c r="S125" s="46">
        <v>6.6220899999999997E-4</v>
      </c>
    </row>
    <row r="126" spans="1:20" x14ac:dyDescent="0.2">
      <c r="A126" s="1">
        <v>3</v>
      </c>
      <c r="B126" s="14">
        <v>10152.962960000001</v>
      </c>
      <c r="C126" s="14">
        <v>1364.444444</v>
      </c>
      <c r="D126" s="14">
        <v>7.446761306</v>
      </c>
      <c r="E126" s="29">
        <f t="shared" si="15"/>
        <v>267.47053734553373</v>
      </c>
      <c r="F126" s="29">
        <f t="shared" si="26"/>
        <v>0.11646621376357701</v>
      </c>
      <c r="G126" s="29">
        <f t="shared" si="27"/>
        <v>9.3945958944480126E-4</v>
      </c>
      <c r="I126" s="43"/>
      <c r="Q126" s="46">
        <v>266.8030612</v>
      </c>
      <c r="R126" s="46">
        <v>8.3249765000000003E-2</v>
      </c>
      <c r="S126" s="46">
        <v>6.7320300000000004E-4</v>
      </c>
    </row>
    <row r="127" spans="1:20" x14ac:dyDescent="0.2">
      <c r="A127" s="1">
        <v>3.024</v>
      </c>
      <c r="B127" s="14">
        <v>10016.444439999999</v>
      </c>
      <c r="C127" s="14">
        <v>1342.9259259999999</v>
      </c>
      <c r="D127" s="14">
        <v>7.4595755879999999</v>
      </c>
      <c r="E127" s="29">
        <f t="shared" si="15"/>
        <v>267.2692521708185</v>
      </c>
      <c r="F127" s="29">
        <f t="shared" si="26"/>
        <v>0.11752268461366272</v>
      </c>
      <c r="G127" s="29">
        <f t="shared" si="27"/>
        <v>9.4774875113752641E-4</v>
      </c>
      <c r="I127" s="43"/>
      <c r="Q127" s="46">
        <v>266.65864269999997</v>
      </c>
      <c r="R127" s="46">
        <v>8.4635266000000001E-2</v>
      </c>
      <c r="S127" s="46">
        <v>6.8409500000000002E-4</v>
      </c>
    </row>
    <row r="128" spans="1:20" s="15" customFormat="1" x14ac:dyDescent="0.2">
      <c r="A128" s="17">
        <v>3.048</v>
      </c>
      <c r="B128" s="18">
        <v>9875.2592590000004</v>
      </c>
      <c r="C128" s="18">
        <v>1322.9259259999999</v>
      </c>
      <c r="D128" s="18">
        <v>7.4749886239999999</v>
      </c>
      <c r="E128" s="36">
        <f t="shared" si="15"/>
        <v>267.02749649938727</v>
      </c>
      <c r="F128" s="36">
        <f t="shared" si="26"/>
        <v>0.11849310548617534</v>
      </c>
      <c r="G128" s="36">
        <f t="shared" si="27"/>
        <v>9.5611259983727735E-4</v>
      </c>
      <c r="H128" s="27"/>
      <c r="I128" s="44"/>
      <c r="J128" s="45"/>
      <c r="K128" s="22"/>
      <c r="L128" s="22"/>
      <c r="M128" s="19"/>
      <c r="N128" s="19"/>
      <c r="P128" s="30"/>
      <c r="Q128" s="47">
        <v>266.48376500000001</v>
      </c>
      <c r="R128" s="47">
        <v>8.6092714000000001E-2</v>
      </c>
      <c r="S128" s="47">
        <v>6.9609399999999997E-4</v>
      </c>
      <c r="T128" s="47"/>
    </row>
    <row r="129" spans="1:19" x14ac:dyDescent="0.2">
      <c r="A129" s="1">
        <v>3.0720000000000001</v>
      </c>
      <c r="B129" s="14">
        <v>9736.2592590000004</v>
      </c>
      <c r="C129" s="14">
        <v>1302.0370370000001</v>
      </c>
      <c r="D129" s="14">
        <v>7.4899098459999998</v>
      </c>
      <c r="E129" s="29">
        <f t="shared" si="15"/>
        <v>266.79381659354101</v>
      </c>
      <c r="F129" s="29">
        <f t="shared" si="26"/>
        <v>0.11955699491734033</v>
      </c>
      <c r="G129" s="29">
        <f t="shared" si="27"/>
        <v>9.6483251122598699E-4</v>
      </c>
      <c r="I129" s="43"/>
      <c r="Q129" s="46">
        <v>266.31326280000002</v>
      </c>
      <c r="R129" s="46">
        <v>8.7600531999999995E-2</v>
      </c>
      <c r="S129" s="46">
        <v>7.0821700000000003E-4</v>
      </c>
    </row>
    <row r="130" spans="1:19" x14ac:dyDescent="0.2">
      <c r="A130" s="1">
        <v>3.0960000000000001</v>
      </c>
      <c r="B130" s="14">
        <v>9599.1851850000003</v>
      </c>
      <c r="C130" s="14">
        <v>1280.7777779999999</v>
      </c>
      <c r="D130" s="14">
        <v>7.5070062450000004</v>
      </c>
      <c r="E130" s="29">
        <f t="shared" si="15"/>
        <v>266.5265048107733</v>
      </c>
      <c r="F130" s="29">
        <f t="shared" si="26"/>
        <v>0.12069159624771569</v>
      </c>
      <c r="G130" s="29">
        <f t="shared" si="27"/>
        <v>9.7402691151025152E-4</v>
      </c>
      <c r="I130" s="43"/>
      <c r="Q130" s="46">
        <v>266.11646680000001</v>
      </c>
      <c r="R130" s="46">
        <v>8.9274304999999998E-2</v>
      </c>
      <c r="S130" s="46">
        <v>7.21588E-4</v>
      </c>
    </row>
    <row r="131" spans="1:19" x14ac:dyDescent="0.2">
      <c r="A131" s="1">
        <v>3.12</v>
      </c>
      <c r="B131" s="14">
        <v>9481.2413789999991</v>
      </c>
      <c r="C131" s="14">
        <v>1261.344828</v>
      </c>
      <c r="D131" s="14">
        <v>7.5265700530000004</v>
      </c>
      <c r="E131" s="29">
        <f t="shared" ref="E131:E194" si="28" xml:space="preserve"> (2*H$10)/(-H$7+SQRT((H$7)^2+4*H$10*(LN(D131)-H$4)))</f>
        <v>266.22117596108865</v>
      </c>
      <c r="F131" s="29">
        <f t="shared" ref="F131:F140" si="29" xml:space="preserve"> E131^3*(1/SQRT(C131)-1/SQRT(B131))/((2*H$10+H$7*E131)*SQRT(11*29))</f>
        <v>0.11752392547807736</v>
      </c>
      <c r="G131" s="29">
        <f xml:space="preserve"> E131^2*(1/SQRT(C131)+1/SQRT(B131))/((2*H$10+H$7*E131)*SQRT(11*29))</f>
        <v>9.4838106887636271E-4</v>
      </c>
      <c r="I131" s="43"/>
      <c r="Q131" s="46">
        <v>265.8894095</v>
      </c>
      <c r="R131" s="46">
        <v>8.7860347000000005E-2</v>
      </c>
      <c r="S131" s="46">
        <v>7.0989000000000002E-4</v>
      </c>
    </row>
    <row r="132" spans="1:19" x14ac:dyDescent="0.2">
      <c r="A132" s="1">
        <v>3.1440000000000001</v>
      </c>
      <c r="B132" s="14">
        <v>9340.5517240000008</v>
      </c>
      <c r="C132" s="14">
        <v>1239.62069</v>
      </c>
      <c r="D132" s="14">
        <v>7.5479770300000002</v>
      </c>
      <c r="E132" s="29">
        <f t="shared" si="28"/>
        <v>265.88776102765758</v>
      </c>
      <c r="F132" s="29">
        <f t="shared" si="29"/>
        <v>0.11871729665027145</v>
      </c>
      <c r="G132" s="29">
        <f t="shared" ref="G132:G140" si="30" xml:space="preserve"> E132^2*(1/SQRT(C132)+1/SQRT(B132))/((2*H$10+H$7*E132)*SQRT(11*29))</f>
        <v>9.5823594018060697E-4</v>
      </c>
      <c r="I132" s="43"/>
      <c r="Q132" s="46">
        <v>265.63872220000002</v>
      </c>
      <c r="R132" s="46">
        <v>8.9767640999999995E-2</v>
      </c>
      <c r="S132" s="46">
        <v>7.2524600000000003E-4</v>
      </c>
    </row>
    <row r="133" spans="1:19" x14ac:dyDescent="0.2">
      <c r="A133" s="1">
        <v>3.1680000000000001</v>
      </c>
      <c r="B133" s="14">
        <v>9204.5517240000008</v>
      </c>
      <c r="C133" s="14">
        <v>1217.62069</v>
      </c>
      <c r="D133" s="14">
        <v>7.56911121</v>
      </c>
      <c r="E133" s="29">
        <f t="shared" si="28"/>
        <v>265.55928356468746</v>
      </c>
      <c r="F133" s="29">
        <f t="shared" si="29"/>
        <v>0.11998316576168068</v>
      </c>
      <c r="G133" s="29">
        <f t="shared" si="30"/>
        <v>9.6833424635668023E-4</v>
      </c>
      <c r="I133" s="43"/>
      <c r="Q133" s="46">
        <v>265.38897320000001</v>
      </c>
      <c r="R133" s="46">
        <v>9.1725408999999994E-2</v>
      </c>
      <c r="S133" s="46">
        <v>7.4075300000000003E-4</v>
      </c>
    </row>
    <row r="134" spans="1:19" x14ac:dyDescent="0.2">
      <c r="A134" s="1">
        <v>3.1920000000000002</v>
      </c>
      <c r="B134" s="14">
        <v>9076.7241379999996</v>
      </c>
      <c r="C134" s="14">
        <v>1195.6896549999999</v>
      </c>
      <c r="D134" s="14">
        <v>7.5917223849999997</v>
      </c>
      <c r="E134" s="29">
        <f t="shared" si="28"/>
        <v>265.20859796930955</v>
      </c>
      <c r="F134" s="29">
        <f t="shared" si="29"/>
        <v>0.12131941407620775</v>
      </c>
      <c r="G134" s="29">
        <f t="shared" si="30"/>
        <v>9.7869489987987483E-4</v>
      </c>
      <c r="I134" s="43"/>
      <c r="Q134" s="46">
        <v>265.11933160000001</v>
      </c>
      <c r="R134" s="46">
        <v>9.3815691000000007E-2</v>
      </c>
      <c r="S134" s="46">
        <v>7.5707499999999996E-4</v>
      </c>
    </row>
    <row r="135" spans="1:19" x14ac:dyDescent="0.2">
      <c r="A135" s="1">
        <v>3.2160000000000002</v>
      </c>
      <c r="B135" s="14">
        <v>8948.0689660000007</v>
      </c>
      <c r="C135" s="14">
        <v>1175.793103</v>
      </c>
      <c r="D135" s="14">
        <v>7.6152068320000001</v>
      </c>
      <c r="E135" s="29">
        <f t="shared" si="28"/>
        <v>264.84517631419823</v>
      </c>
      <c r="F135" s="29">
        <f t="shared" si="29"/>
        <v>0.12253158151470833</v>
      </c>
      <c r="G135" s="29">
        <f t="shared" si="30"/>
        <v>9.8879501589565263E-4</v>
      </c>
      <c r="I135" s="43"/>
      <c r="Q135" s="46">
        <v>264.83665619999999</v>
      </c>
      <c r="R135" s="46">
        <v>9.5859004999999997E-2</v>
      </c>
      <c r="S135" s="46">
        <v>7.7357999999999995E-4</v>
      </c>
    </row>
    <row r="136" spans="1:19" x14ac:dyDescent="0.2">
      <c r="A136" s="1">
        <v>3.24</v>
      </c>
      <c r="B136" s="14">
        <v>8828.2413789999991</v>
      </c>
      <c r="C136" s="14">
        <v>1155.137931</v>
      </c>
      <c r="D136" s="14">
        <v>7.6388632230000004</v>
      </c>
      <c r="E136" s="29">
        <f t="shared" si="28"/>
        <v>264.47991455712588</v>
      </c>
      <c r="F136" s="29">
        <f t="shared" si="29"/>
        <v>0.12387792792751197</v>
      </c>
      <c r="G136" s="29">
        <f t="shared" si="30"/>
        <v>9.9927240178820822E-4</v>
      </c>
      <c r="I136" s="43"/>
      <c r="Q136" s="46">
        <v>264.54926380000001</v>
      </c>
      <c r="R136" s="46">
        <v>9.8022773999999993E-2</v>
      </c>
      <c r="S136" s="46">
        <v>7.90502E-4</v>
      </c>
    </row>
    <row r="137" spans="1:19" x14ac:dyDescent="0.2">
      <c r="A137" s="1">
        <v>3.2639999999999998</v>
      </c>
      <c r="B137" s="14">
        <v>8710.793103</v>
      </c>
      <c r="C137" s="14">
        <v>1134.724138</v>
      </c>
      <c r="D137" s="14">
        <v>7.6623579910000004</v>
      </c>
      <c r="E137" s="29">
        <f t="shared" si="28"/>
        <v>264.11795208824532</v>
      </c>
      <c r="F137" s="29">
        <f t="shared" si="29"/>
        <v>0.1252536276395437</v>
      </c>
      <c r="G137" s="29">
        <f t="shared" si="30"/>
        <v>1.0098903001129643E-3</v>
      </c>
      <c r="I137" s="43"/>
      <c r="Q137" s="46">
        <v>264.26125669999999</v>
      </c>
      <c r="R137" s="46">
        <v>0.100210624</v>
      </c>
      <c r="S137" s="46">
        <v>8.0753599999999997E-4</v>
      </c>
    </row>
    <row r="138" spans="1:19" x14ac:dyDescent="0.2">
      <c r="A138" s="1">
        <v>3.2879999999999998</v>
      </c>
      <c r="B138" s="14">
        <v>8587.0344829999995</v>
      </c>
      <c r="C138" s="14">
        <v>1116.482759</v>
      </c>
      <c r="D138" s="14">
        <v>7.6847912000000003</v>
      </c>
      <c r="E138" s="29">
        <f t="shared" si="28"/>
        <v>263.77308112784874</v>
      </c>
      <c r="F138" s="29">
        <f t="shared" si="29"/>
        <v>0.12644779946275655</v>
      </c>
      <c r="G138" s="29">
        <f t="shared" si="30"/>
        <v>1.0200488448888748E-3</v>
      </c>
      <c r="I138" s="43"/>
      <c r="Q138" s="46">
        <v>263.98391120000002</v>
      </c>
      <c r="R138" s="46">
        <v>0.10221073999999999</v>
      </c>
      <c r="S138" s="46">
        <v>8.23871E-4</v>
      </c>
    </row>
    <row r="139" spans="1:19" x14ac:dyDescent="0.2">
      <c r="A139" s="1">
        <v>3.3119999999999998</v>
      </c>
      <c r="B139" s="14">
        <v>8472.2758620000004</v>
      </c>
      <c r="C139" s="14">
        <v>1098.37931</v>
      </c>
      <c r="D139" s="14">
        <v>7.7058842900000002</v>
      </c>
      <c r="E139" s="29">
        <f t="shared" si="28"/>
        <v>263.44945990171601</v>
      </c>
      <c r="F139" s="29">
        <f t="shared" si="29"/>
        <v>0.12769345545464617</v>
      </c>
      <c r="G139" s="29">
        <f t="shared" si="30"/>
        <v>1.0301279539554899E-3</v>
      </c>
      <c r="I139" s="43"/>
      <c r="Q139" s="46">
        <v>263.7210781</v>
      </c>
      <c r="R139" s="46">
        <v>0.104196182</v>
      </c>
      <c r="S139" s="46">
        <v>8.3970500000000005E-4</v>
      </c>
    </row>
    <row r="140" spans="1:19" x14ac:dyDescent="0.2">
      <c r="A140" s="1">
        <v>3.3359999999999999</v>
      </c>
      <c r="B140" s="14">
        <v>8351.7241379999996</v>
      </c>
      <c r="C140" s="14">
        <v>1079.5862070000001</v>
      </c>
      <c r="D140" s="14">
        <v>7.7228715079999999</v>
      </c>
      <c r="E140" s="29">
        <f t="shared" si="28"/>
        <v>263.18928381368357</v>
      </c>
      <c r="F140" s="29">
        <f t="shared" si="29"/>
        <v>0.12899194396241309</v>
      </c>
      <c r="G140" s="29">
        <f t="shared" si="30"/>
        <v>1.0403725779712064E-3</v>
      </c>
      <c r="I140" s="43"/>
      <c r="Q140" s="46">
        <v>263.5079834</v>
      </c>
      <c r="R140" s="46">
        <v>0.106042258</v>
      </c>
      <c r="S140" s="46">
        <v>8.5424000000000003E-4</v>
      </c>
    </row>
    <row r="141" spans="1:19" x14ac:dyDescent="0.2">
      <c r="A141" s="1">
        <v>3.36</v>
      </c>
      <c r="B141" s="14">
        <v>8244.0967739999996</v>
      </c>
      <c r="C141" s="14">
        <v>1063.0645159999999</v>
      </c>
      <c r="D141" s="14">
        <v>7.7393116659999999</v>
      </c>
      <c r="E141" s="29">
        <f t="shared" si="28"/>
        <v>262.93786502538933</v>
      </c>
      <c r="F141" s="29">
        <f t="shared" ref="F141:F150" si="31" xml:space="preserve"> E141^3*(1/SQRT(C141)-1/SQRT(B141))/((2*H$10+H$7*E141)*SQRT(11*31))</f>
        <v>0.1258959938575093</v>
      </c>
      <c r="G141" s="29">
        <f xml:space="preserve"> E141^2*(1/SQRT(C141)+1/SQRT(B141))/((2*H$10+H$7*E141)*SQRT(11*31))</f>
        <v>1.0153459400758168E-3</v>
      </c>
      <c r="I141" s="43"/>
      <c r="Q141" s="46">
        <v>263.30056100000002</v>
      </c>
      <c r="R141" s="46">
        <v>0.10423212900000001</v>
      </c>
      <c r="S141" s="46">
        <v>8.3947000000000004E-4</v>
      </c>
    </row>
    <row r="142" spans="1:19" x14ac:dyDescent="0.2">
      <c r="A142" s="1">
        <v>3.3839999999999999</v>
      </c>
      <c r="B142" s="14">
        <v>8131.8709680000002</v>
      </c>
      <c r="C142" s="14">
        <v>1045.8709679999999</v>
      </c>
      <c r="D142" s="14">
        <v>7.7538710719999999</v>
      </c>
      <c r="E142" s="29">
        <f t="shared" si="28"/>
        <v>262.71551625409302</v>
      </c>
      <c r="F142" s="29">
        <f t="shared" si="31"/>
        <v>0.12709342405346136</v>
      </c>
      <c r="G142" s="29">
        <f t="shared" ref="G142:G150" si="32" xml:space="preserve"> E142^2*(1/SQRT(C142)+1/SQRT(B142))/((2*H$10+H$7*E142)*SQRT(11*31))</f>
        <v>1.024772844939935E-3</v>
      </c>
      <c r="I142" s="43"/>
      <c r="Q142" s="46">
        <v>263.11590360000002</v>
      </c>
      <c r="R142" s="46">
        <v>0.105874048</v>
      </c>
      <c r="S142" s="46">
        <v>8.5237900000000001E-4</v>
      </c>
    </row>
    <row r="143" spans="1:19" x14ac:dyDescent="0.2">
      <c r="A143" s="1">
        <v>3.4079999999999999</v>
      </c>
      <c r="B143" s="14">
        <v>8021</v>
      </c>
      <c r="C143" s="14">
        <v>1030.741935</v>
      </c>
      <c r="D143" s="14">
        <v>7.7657863850000002</v>
      </c>
      <c r="E143" s="29">
        <f t="shared" si="28"/>
        <v>262.5337607508431</v>
      </c>
      <c r="F143" s="29">
        <f t="shared" si="31"/>
        <v>0.12811500208830701</v>
      </c>
      <c r="G143" s="29">
        <f t="shared" si="32"/>
        <v>1.0333665705233675E-3</v>
      </c>
      <c r="I143" s="43"/>
      <c r="Q143" s="46">
        <v>262.96411590000002</v>
      </c>
      <c r="R143" s="46">
        <v>0.107257112</v>
      </c>
      <c r="S143" s="46">
        <v>8.6371199999999999E-4</v>
      </c>
    </row>
    <row r="144" spans="1:19" x14ac:dyDescent="0.2">
      <c r="A144" s="1">
        <v>3.4319999999999999</v>
      </c>
      <c r="B144" s="14">
        <v>7913.1290319999998</v>
      </c>
      <c r="C144" s="14">
        <v>1015.612903</v>
      </c>
      <c r="D144" s="14">
        <v>7.7752119769999997</v>
      </c>
      <c r="E144" s="29">
        <f t="shared" si="28"/>
        <v>262.39011816797444</v>
      </c>
      <c r="F144" s="29">
        <f t="shared" si="31"/>
        <v>0.12916057967909625</v>
      </c>
      <c r="G144" s="29">
        <f t="shared" si="32"/>
        <v>1.0418362291101655E-3</v>
      </c>
      <c r="I144" s="43"/>
      <c r="Q144" s="46">
        <v>262.84362470000002</v>
      </c>
      <c r="R144" s="46">
        <v>0.10855379900000001</v>
      </c>
      <c r="S144" s="46">
        <v>8.7410700000000005E-4</v>
      </c>
    </row>
    <row r="145" spans="1:19" x14ac:dyDescent="0.2">
      <c r="A145" s="1">
        <v>3.456</v>
      </c>
      <c r="B145" s="14">
        <v>7807.419355</v>
      </c>
      <c r="C145" s="14">
        <v>1003.774194</v>
      </c>
      <c r="D145" s="14">
        <v>7.7834702670000002</v>
      </c>
      <c r="E145" s="29">
        <f t="shared" si="28"/>
        <v>262.2643621268985</v>
      </c>
      <c r="F145" s="29">
        <f t="shared" si="31"/>
        <v>0.1299017964554898</v>
      </c>
      <c r="G145" s="29">
        <f t="shared" si="32"/>
        <v>1.049060785650188E-3</v>
      </c>
      <c r="I145" s="43"/>
      <c r="Q145" s="46">
        <v>262.7377535</v>
      </c>
      <c r="R145" s="46">
        <v>0.10954585999999999</v>
      </c>
      <c r="S145" s="46">
        <v>8.83076E-4</v>
      </c>
    </row>
    <row r="146" spans="1:19" x14ac:dyDescent="0.2">
      <c r="A146" s="1">
        <v>3.48</v>
      </c>
      <c r="B146" s="14">
        <v>7694.3225810000004</v>
      </c>
      <c r="C146" s="14">
        <v>987.58064520000005</v>
      </c>
      <c r="D146" s="14">
        <v>7.7911392040000003</v>
      </c>
      <c r="E146" s="29">
        <f t="shared" si="28"/>
        <v>262.14766158913199</v>
      </c>
      <c r="F146" s="29">
        <f t="shared" si="31"/>
        <v>0.13106544883031238</v>
      </c>
      <c r="G146" s="29">
        <f t="shared" si="32"/>
        <v>1.0582013419605351E-3</v>
      </c>
      <c r="I146" s="43"/>
      <c r="Q146" s="46">
        <v>262.63918690000003</v>
      </c>
      <c r="R146" s="46">
        <v>0.11087116399999999</v>
      </c>
      <c r="S146" s="46">
        <v>8.9348100000000001E-4</v>
      </c>
    </row>
    <row r="147" spans="1:19" x14ac:dyDescent="0.2">
      <c r="A147" s="1">
        <v>3.504</v>
      </c>
      <c r="B147" s="14">
        <v>7588.2903230000002</v>
      </c>
      <c r="C147" s="14">
        <v>972.51612899999998</v>
      </c>
      <c r="D147" s="14">
        <v>7.7980541490000004</v>
      </c>
      <c r="E147" s="29">
        <f t="shared" si="28"/>
        <v>262.04250125530302</v>
      </c>
      <c r="F147" s="29">
        <f t="shared" si="31"/>
        <v>0.13216997191583277</v>
      </c>
      <c r="G147" s="29">
        <f t="shared" si="32"/>
        <v>1.0668918358692971E-3</v>
      </c>
      <c r="I147" s="43"/>
      <c r="Q147" s="46">
        <v>262.55010559999999</v>
      </c>
      <c r="R147" s="46">
        <v>0.11211676900000001</v>
      </c>
      <c r="S147" s="46">
        <v>9.0326999999999996E-4</v>
      </c>
    </row>
    <row r="148" spans="1:19" x14ac:dyDescent="0.2">
      <c r="A148" s="1">
        <v>3.528</v>
      </c>
      <c r="B148" s="14">
        <v>7481.4838710000004</v>
      </c>
      <c r="C148" s="14">
        <v>958.22580649999998</v>
      </c>
      <c r="D148" s="14">
        <v>7.8026362379999998</v>
      </c>
      <c r="E148" s="29">
        <f t="shared" si="28"/>
        <v>261.97285285233761</v>
      </c>
      <c r="F148" s="29">
        <f t="shared" si="31"/>
        <v>0.13320081414230836</v>
      </c>
      <c r="G148" s="29">
        <f t="shared" si="32"/>
        <v>1.0752215103542726E-3</v>
      </c>
      <c r="I148" s="43"/>
      <c r="Q148" s="46">
        <v>262.49097030000001</v>
      </c>
      <c r="R148" s="46">
        <v>0.113198269</v>
      </c>
      <c r="S148" s="46">
        <v>9.1195399999999998E-4</v>
      </c>
    </row>
    <row r="149" spans="1:19" x14ac:dyDescent="0.2">
      <c r="A149" s="1">
        <v>3.552</v>
      </c>
      <c r="B149" s="14">
        <v>7372.9032260000004</v>
      </c>
      <c r="C149" s="14">
        <v>945.87096770000005</v>
      </c>
      <c r="D149" s="14">
        <v>7.8092711530000001</v>
      </c>
      <c r="E149" s="29">
        <f t="shared" si="28"/>
        <v>261.87204986416566</v>
      </c>
      <c r="F149" s="29">
        <f t="shared" si="31"/>
        <v>0.134044046466745</v>
      </c>
      <c r="G149" s="29">
        <f t="shared" si="32"/>
        <v>1.0831750414527768E-3</v>
      </c>
      <c r="I149" s="43"/>
      <c r="Q149" s="46">
        <v>262.40519160000002</v>
      </c>
      <c r="R149" s="46">
        <v>0.11421545700000001</v>
      </c>
      <c r="S149" s="46">
        <v>9.2106999999999996E-4</v>
      </c>
    </row>
    <row r="150" spans="1:19" x14ac:dyDescent="0.2">
      <c r="A150" s="1">
        <v>3.5760000000000001</v>
      </c>
      <c r="B150" s="14">
        <v>7267.2903230000002</v>
      </c>
      <c r="C150" s="14">
        <v>931.19354840000005</v>
      </c>
      <c r="D150" s="14">
        <v>7.8152526770000001</v>
      </c>
      <c r="E150" s="29">
        <f t="shared" si="28"/>
        <v>261.78122287548848</v>
      </c>
      <c r="F150" s="29">
        <f t="shared" si="31"/>
        <v>0.13517622118900005</v>
      </c>
      <c r="G150" s="29">
        <f t="shared" si="32"/>
        <v>1.0921594915370163E-3</v>
      </c>
      <c r="I150" s="43"/>
      <c r="Q150" s="46">
        <v>262.32770879999998</v>
      </c>
      <c r="R150" s="46">
        <v>0.115452257</v>
      </c>
      <c r="S150" s="46">
        <v>9.3085599999999998E-4</v>
      </c>
    </row>
    <row r="151" spans="1:19" x14ac:dyDescent="0.2">
      <c r="A151" s="1">
        <v>3.6</v>
      </c>
      <c r="B151" s="14">
        <v>7176.757576</v>
      </c>
      <c r="C151" s="14">
        <v>917.69696969999995</v>
      </c>
      <c r="D151" s="14">
        <v>7.8245243059999998</v>
      </c>
      <c r="E151" s="29">
        <f t="shared" si="28"/>
        <v>261.64052866385839</v>
      </c>
      <c r="F151" s="29">
        <f t="shared" ref="F151:F160" si="33" xml:space="preserve"> E151^3*(1/SQRT(C151)-1/SQRT(B151))/((2*H$10+H$7*E151)*SQRT(11*33))</f>
        <v>0.13210398607432414</v>
      </c>
      <c r="G151" s="29">
        <f xml:space="preserve"> E151^2*(1/SQRT(C151)+1/SQRT(B151))/((2*H$10+H$7*E151)*SQRT(11*33))</f>
        <v>1.0670072268430914E-3</v>
      </c>
      <c r="I151" s="43"/>
      <c r="Q151" s="46">
        <v>262.20732520000001</v>
      </c>
      <c r="R151" s="46">
        <v>0.113238348</v>
      </c>
      <c r="S151" s="46">
        <v>9.1265200000000002E-4</v>
      </c>
    </row>
    <row r="152" spans="1:19" x14ac:dyDescent="0.2">
      <c r="A152" s="1">
        <v>3.6240000000000001</v>
      </c>
      <c r="B152" s="14">
        <v>7082.3939389999996</v>
      </c>
      <c r="C152" s="14">
        <v>904.39393940000002</v>
      </c>
      <c r="D152" s="14">
        <v>7.8350120920000004</v>
      </c>
      <c r="E152" s="29">
        <f t="shared" si="28"/>
        <v>261.4815131971518</v>
      </c>
      <c r="F152" s="29">
        <f t="shared" si="33"/>
        <v>0.13318262562795768</v>
      </c>
      <c r="G152" s="29">
        <f t="shared" ref="G152:G160" si="34" xml:space="preserve"> E152^2*(1/SQRT(C152)+1/SQRT(B152))/((2*H$10+H$7*E152)*SQRT(11*33))</f>
        <v>1.0757709638037941E-3</v>
      </c>
      <c r="I152" s="43"/>
      <c r="Q152" s="46">
        <v>262.070741</v>
      </c>
      <c r="R152" s="46">
        <v>0.114627411</v>
      </c>
      <c r="S152" s="46">
        <v>9.2381099999999997E-4</v>
      </c>
    </row>
    <row r="153" spans="1:19" x14ac:dyDescent="0.2">
      <c r="A153" s="1">
        <v>3.6480000000000001</v>
      </c>
      <c r="B153" s="14">
        <v>6981.636364</v>
      </c>
      <c r="C153" s="14">
        <v>892.15151519999995</v>
      </c>
      <c r="D153" s="14">
        <v>7.8465411349999998</v>
      </c>
      <c r="E153" s="29">
        <f t="shared" si="28"/>
        <v>261.30687268652258</v>
      </c>
      <c r="F153" s="29">
        <f t="shared" si="33"/>
        <v>0.13413422523439458</v>
      </c>
      <c r="G153" s="29">
        <f t="shared" si="34"/>
        <v>1.0844923719789455E-3</v>
      </c>
      <c r="I153" s="43"/>
      <c r="Q153" s="46">
        <v>261.92009899999999</v>
      </c>
      <c r="R153" s="46">
        <v>0.115956762</v>
      </c>
      <c r="S153" s="46">
        <v>9.3532999999999995E-4</v>
      </c>
    </row>
    <row r="154" spans="1:19" x14ac:dyDescent="0.2">
      <c r="A154" s="1">
        <v>3.6720000000000002</v>
      </c>
      <c r="B154" s="14">
        <v>6884.575758</v>
      </c>
      <c r="C154" s="14">
        <v>876.4848485</v>
      </c>
      <c r="D154" s="14">
        <v>7.858208726</v>
      </c>
      <c r="E154" s="29">
        <f t="shared" si="28"/>
        <v>261.13030538376</v>
      </c>
      <c r="F154" s="29">
        <f t="shared" si="33"/>
        <v>0.13553662603880254</v>
      </c>
      <c r="G154" s="29">
        <f t="shared" si="34"/>
        <v>1.0949048096899631E-3</v>
      </c>
      <c r="I154" s="43"/>
      <c r="Q154" s="46">
        <v>261.76712199999997</v>
      </c>
      <c r="R154" s="46">
        <v>0.117686781</v>
      </c>
      <c r="S154" s="46">
        <v>9.48396E-4</v>
      </c>
    </row>
    <row r="155" spans="1:19" x14ac:dyDescent="0.2">
      <c r="A155" s="1">
        <v>3.6960000000000002</v>
      </c>
      <c r="B155" s="14">
        <v>6788.2121209999996</v>
      </c>
      <c r="C155" s="14">
        <v>863.93939390000003</v>
      </c>
      <c r="D155" s="14">
        <v>7.8731148019999999</v>
      </c>
      <c r="E155" s="29">
        <f t="shared" si="28"/>
        <v>260.90497907573837</v>
      </c>
      <c r="F155" s="29">
        <f t="shared" si="33"/>
        <v>0.1366192452858247</v>
      </c>
      <c r="G155" s="29">
        <f t="shared" si="34"/>
        <v>1.1044587820702252E-3</v>
      </c>
      <c r="I155" s="43"/>
      <c r="Q155" s="46">
        <v>261.57092510000001</v>
      </c>
      <c r="R155" s="46">
        <v>0.11928727</v>
      </c>
      <c r="S155" s="46">
        <v>9.6188800000000004E-4</v>
      </c>
    </row>
    <row r="156" spans="1:19" x14ac:dyDescent="0.2">
      <c r="A156" s="1">
        <v>3.72</v>
      </c>
      <c r="B156" s="14">
        <v>6694.939394</v>
      </c>
      <c r="C156" s="14">
        <v>849.60606059999998</v>
      </c>
      <c r="D156" s="14">
        <v>7.8877114769999999</v>
      </c>
      <c r="E156" s="29">
        <f t="shared" si="28"/>
        <v>260.68459845425582</v>
      </c>
      <c r="F156" s="29">
        <f t="shared" si="33"/>
        <v>0.13796727923743382</v>
      </c>
      <c r="G156" s="29">
        <f t="shared" si="34"/>
        <v>1.1149808460618829E-3</v>
      </c>
      <c r="I156" s="43"/>
      <c r="Q156" s="46">
        <v>261.37798570000001</v>
      </c>
      <c r="R156" s="46">
        <v>0.121110621</v>
      </c>
      <c r="S156" s="46">
        <v>9.7615799999999997E-4</v>
      </c>
    </row>
    <row r="157" spans="1:19" x14ac:dyDescent="0.2">
      <c r="A157" s="1">
        <v>3.7440000000000002</v>
      </c>
      <c r="B157" s="14">
        <v>6602.363636</v>
      </c>
      <c r="C157" s="14">
        <v>835.06060609999997</v>
      </c>
      <c r="D157" s="14">
        <v>7.9002001000000002</v>
      </c>
      <c r="E157" s="29">
        <f t="shared" si="28"/>
        <v>260.49625419597527</v>
      </c>
      <c r="F157" s="29">
        <f t="shared" si="33"/>
        <v>0.1393708828431223</v>
      </c>
      <c r="G157" s="29">
        <f t="shared" si="34"/>
        <v>1.1256031314711128E-3</v>
      </c>
      <c r="I157" s="43"/>
      <c r="Q157" s="46">
        <v>261.21227879999998</v>
      </c>
      <c r="R157" s="46">
        <v>0.122895964</v>
      </c>
      <c r="S157" s="46">
        <v>9.8982600000000007E-4</v>
      </c>
    </row>
    <row r="158" spans="1:19" x14ac:dyDescent="0.2">
      <c r="A158" s="1">
        <v>3.7679999999999998</v>
      </c>
      <c r="B158" s="14">
        <v>6515.4545449999996</v>
      </c>
      <c r="C158" s="14">
        <v>821.66666669999995</v>
      </c>
      <c r="D158" s="14">
        <v>7.9124505970000003</v>
      </c>
      <c r="E158" s="29">
        <f t="shared" si="28"/>
        <v>260.31168672467328</v>
      </c>
      <c r="F158" s="29">
        <f t="shared" si="33"/>
        <v>0.14069382446048698</v>
      </c>
      <c r="G158" s="29">
        <f t="shared" si="34"/>
        <v>1.1357441130172838E-3</v>
      </c>
      <c r="I158" s="43"/>
      <c r="Q158" s="46">
        <v>261.04917230000001</v>
      </c>
      <c r="R158" s="46">
        <v>0.124605488</v>
      </c>
      <c r="S158" s="46">
        <v>1.00303E-3</v>
      </c>
    </row>
    <row r="159" spans="1:19" x14ac:dyDescent="0.2">
      <c r="A159" s="1">
        <v>3.7919999999999998</v>
      </c>
      <c r="B159" s="14">
        <v>6420.2121209999996</v>
      </c>
      <c r="C159" s="14">
        <v>809</v>
      </c>
      <c r="D159" s="14">
        <v>7.9239747270000001</v>
      </c>
      <c r="E159" s="29">
        <f t="shared" si="28"/>
        <v>260.13822910741493</v>
      </c>
      <c r="F159" s="29">
        <f t="shared" si="33"/>
        <v>0.14189775356044504</v>
      </c>
      <c r="G159" s="29">
        <f t="shared" si="34"/>
        <v>1.1458493986074472E-3</v>
      </c>
      <c r="I159" s="43"/>
      <c r="Q159" s="46">
        <v>260.89523700000001</v>
      </c>
      <c r="R159" s="46">
        <v>0.126182454</v>
      </c>
      <c r="S159" s="46">
        <v>1.0159889999999999E-3</v>
      </c>
    </row>
    <row r="160" spans="1:19" x14ac:dyDescent="0.2">
      <c r="A160" s="1">
        <v>3.8159999999999998</v>
      </c>
      <c r="B160" s="14">
        <v>6333.2727269999996</v>
      </c>
      <c r="C160" s="14">
        <v>795.75757580000004</v>
      </c>
      <c r="D160" s="14">
        <v>7.9329468629999997</v>
      </c>
      <c r="E160" s="29">
        <f t="shared" si="28"/>
        <v>260.00329408428104</v>
      </c>
      <c r="F160" s="29">
        <f t="shared" si="33"/>
        <v>0.14324600592490988</v>
      </c>
      <c r="G160" s="29">
        <f t="shared" si="34"/>
        <v>1.1559899152193257E-3</v>
      </c>
      <c r="I160" s="43"/>
      <c r="Q160" s="46">
        <v>260.77505839999998</v>
      </c>
      <c r="R160" s="46">
        <v>0.12777977200000001</v>
      </c>
      <c r="S160" s="46">
        <v>1.0281260000000001E-3</v>
      </c>
    </row>
    <row r="161" spans="1:19" x14ac:dyDescent="0.2">
      <c r="A161" s="1">
        <v>3.84</v>
      </c>
      <c r="B161" s="14">
        <v>6251.942857</v>
      </c>
      <c r="C161" s="14">
        <v>784.94285709999997</v>
      </c>
      <c r="D161" s="14">
        <v>7.9415452870000003</v>
      </c>
      <c r="E161" s="29">
        <f t="shared" si="28"/>
        <v>259.87406982431924</v>
      </c>
      <c r="F161" s="29">
        <f t="shared" ref="F161:F170" si="35" xml:space="preserve"> E161^3*(1/SQRT(C161)-1/SQRT(B161))/((2*H$10+H$7*E161)*SQRT(11*35))</f>
        <v>0.14013332109274571</v>
      </c>
      <c r="G161" s="29">
        <f xml:space="preserve"> E161^2*(1/SQRT(C161)+1/SQRT(B161))/((2*H$10+H$7*E161)*SQRT(11*35))</f>
        <v>1.1310850762688781E-3</v>
      </c>
      <c r="I161" s="43"/>
      <c r="Q161" s="46">
        <v>260.65961520000002</v>
      </c>
      <c r="R161" s="46">
        <v>0.125374245</v>
      </c>
      <c r="S161" s="46">
        <v>1.008908E-3</v>
      </c>
    </row>
    <row r="162" spans="1:19" x14ac:dyDescent="0.2">
      <c r="A162" s="1">
        <v>3.8639999999999999</v>
      </c>
      <c r="B162" s="14">
        <v>6160</v>
      </c>
      <c r="C162" s="14">
        <v>774.08571429999995</v>
      </c>
      <c r="D162" s="14">
        <v>7.9476360709999998</v>
      </c>
      <c r="E162" s="29">
        <f t="shared" si="28"/>
        <v>259.78258568336685</v>
      </c>
      <c r="F162" s="29">
        <f t="shared" si="35"/>
        <v>0.14111856985587007</v>
      </c>
      <c r="G162" s="29">
        <f t="shared" ref="G162:G170" si="36" xml:space="preserve"> E162^2*(1/SQRT(C162)+1/SQRT(B162))/((2*H$10+H$7*E162)*SQRT(11*35))</f>
        <v>1.1398484349715531E-3</v>
      </c>
      <c r="I162" s="43"/>
      <c r="Q162" s="46">
        <v>260.57768090000002</v>
      </c>
      <c r="R162" s="46">
        <v>0.126518994</v>
      </c>
      <c r="S162" s="46">
        <v>1.0188059999999999E-3</v>
      </c>
    </row>
    <row r="163" spans="1:19" x14ac:dyDescent="0.2">
      <c r="A163" s="1">
        <v>3.8879999999999999</v>
      </c>
      <c r="B163" s="14">
        <v>6071.3428569999996</v>
      </c>
      <c r="C163" s="14">
        <v>762.17142860000001</v>
      </c>
      <c r="D163" s="14">
        <v>7.951389678</v>
      </c>
      <c r="E163" s="29">
        <f t="shared" si="28"/>
        <v>259.72622804213006</v>
      </c>
      <c r="F163" s="29">
        <f t="shared" si="35"/>
        <v>0.14228199847521947</v>
      </c>
      <c r="G163" s="29">
        <f t="shared" si="36"/>
        <v>1.1490227113273119E-3</v>
      </c>
      <c r="I163" s="43"/>
      <c r="Q163" s="46">
        <v>260.52712150000002</v>
      </c>
      <c r="R163" s="46">
        <v>0.12772504400000001</v>
      </c>
      <c r="S163" s="46">
        <v>1.028295E-3</v>
      </c>
    </row>
    <row r="164" spans="1:19" x14ac:dyDescent="0.2">
      <c r="A164" s="1">
        <v>3.9119999999999999</v>
      </c>
      <c r="B164" s="14">
        <v>5988.3714289999998</v>
      </c>
      <c r="C164" s="14">
        <v>753.02857140000003</v>
      </c>
      <c r="D164" s="14">
        <v>7.9534582049999996</v>
      </c>
      <c r="E164" s="29">
        <f t="shared" si="28"/>
        <v>259.69517774653923</v>
      </c>
      <c r="F164" s="29">
        <f t="shared" si="35"/>
        <v>0.14309062591809302</v>
      </c>
      <c r="G164" s="29">
        <f t="shared" si="36"/>
        <v>1.1564840698282551E-3</v>
      </c>
      <c r="I164" s="43"/>
      <c r="Q164" s="46">
        <v>260.49923819999998</v>
      </c>
      <c r="R164" s="46">
        <v>0.12854107200000001</v>
      </c>
      <c r="S164" s="46">
        <v>1.0356849999999999E-3</v>
      </c>
    </row>
    <row r="165" spans="1:19" x14ac:dyDescent="0.2">
      <c r="A165" s="1">
        <v>3.9359999999999999</v>
      </c>
      <c r="B165" s="14">
        <v>5906.9142860000002</v>
      </c>
      <c r="C165" s="14">
        <v>742.68571429999997</v>
      </c>
      <c r="D165" s="14">
        <v>7.9548670279999998</v>
      </c>
      <c r="E165" s="29">
        <f t="shared" si="28"/>
        <v>259.67403303984747</v>
      </c>
      <c r="F165" s="29">
        <f t="shared" si="35"/>
        <v>0.14409844275131398</v>
      </c>
      <c r="G165" s="29">
        <f t="shared" si="36"/>
        <v>1.1646608187256707E-3</v>
      </c>
      <c r="I165" s="43"/>
      <c r="Q165" s="46">
        <v>260.48023899999998</v>
      </c>
      <c r="R165" s="46">
        <v>0.12950815199999999</v>
      </c>
      <c r="S165" s="46">
        <v>1.043497E-3</v>
      </c>
    </row>
    <row r="166" spans="1:19" x14ac:dyDescent="0.2">
      <c r="A166" s="1">
        <v>3.96</v>
      </c>
      <c r="B166" s="14">
        <v>5823.942857</v>
      </c>
      <c r="C166" s="14">
        <v>732.4</v>
      </c>
      <c r="D166" s="14">
        <v>7.9554894190000001</v>
      </c>
      <c r="E166" s="29">
        <f t="shared" si="28"/>
        <v>259.66469245821497</v>
      </c>
      <c r="F166" s="29">
        <f t="shared" si="35"/>
        <v>0.14510306088540764</v>
      </c>
      <c r="G166" s="29">
        <f t="shared" si="36"/>
        <v>1.1729178405212154E-3</v>
      </c>
      <c r="I166" s="43"/>
      <c r="Q166" s="46">
        <v>260.47184329999999</v>
      </c>
      <c r="R166" s="46">
        <v>0.13043849399999999</v>
      </c>
      <c r="S166" s="46">
        <v>1.0511120000000001E-3</v>
      </c>
    </row>
    <row r="167" spans="1:19" x14ac:dyDescent="0.2">
      <c r="A167" s="1">
        <v>3.984</v>
      </c>
      <c r="B167" s="14">
        <v>5741.8571430000002</v>
      </c>
      <c r="C167" s="14">
        <v>722.51428569999996</v>
      </c>
      <c r="D167" s="14">
        <v>7.955361162</v>
      </c>
      <c r="E167" s="29">
        <f t="shared" si="28"/>
        <v>259.6666172478715</v>
      </c>
      <c r="F167" s="29">
        <f t="shared" si="35"/>
        <v>0.14606718661856505</v>
      </c>
      <c r="G167" s="29">
        <f t="shared" si="36"/>
        <v>1.1809923781500363E-3</v>
      </c>
      <c r="I167" s="43"/>
      <c r="Q167" s="46">
        <v>260.47357349999999</v>
      </c>
      <c r="R167" s="46">
        <v>0.13129948999999999</v>
      </c>
      <c r="S167" s="46">
        <v>1.058303E-3</v>
      </c>
    </row>
    <row r="168" spans="1:19" x14ac:dyDescent="0.2">
      <c r="A168" s="1">
        <v>4.008</v>
      </c>
      <c r="B168" s="14">
        <v>5657.2</v>
      </c>
      <c r="C168" s="14">
        <v>711.8</v>
      </c>
      <c r="D168" s="14">
        <v>7.9568873189999998</v>
      </c>
      <c r="E168" s="29">
        <f t="shared" si="28"/>
        <v>259.64371502642939</v>
      </c>
      <c r="F168" s="29">
        <f t="shared" si="35"/>
        <v>0.14717653333350528</v>
      </c>
      <c r="G168" s="29">
        <f t="shared" si="36"/>
        <v>1.1900248932730615E-3</v>
      </c>
      <c r="I168" s="43"/>
      <c r="Q168" s="46">
        <v>260.4529814</v>
      </c>
      <c r="R168" s="46">
        <v>0.13236488800000001</v>
      </c>
      <c r="S168" s="46">
        <v>1.066937E-3</v>
      </c>
    </row>
    <row r="169" spans="1:19" x14ac:dyDescent="0.2">
      <c r="A169" s="1">
        <v>4.032</v>
      </c>
      <c r="B169" s="14">
        <v>5579.3428569999996</v>
      </c>
      <c r="C169" s="14">
        <v>701.6</v>
      </c>
      <c r="D169" s="14">
        <v>7.9561691779999997</v>
      </c>
      <c r="E169" s="29">
        <f t="shared" si="28"/>
        <v>259.65449144277875</v>
      </c>
      <c r="F169" s="29">
        <f t="shared" si="35"/>
        <v>0.14826092111599198</v>
      </c>
      <c r="G169" s="29">
        <f t="shared" si="36"/>
        <v>1.1984633431272942E-3</v>
      </c>
      <c r="I169" s="43"/>
      <c r="Q169" s="46">
        <v>260.46267210000002</v>
      </c>
      <c r="R169" s="46">
        <v>0.13330782199999999</v>
      </c>
      <c r="S169" s="46">
        <v>1.074247E-3</v>
      </c>
    </row>
    <row r="170" spans="1:19" x14ac:dyDescent="0.2">
      <c r="A170" s="1">
        <v>4.056</v>
      </c>
      <c r="B170" s="14">
        <v>5501.9714290000002</v>
      </c>
      <c r="C170" s="14">
        <v>691.94285709999997</v>
      </c>
      <c r="D170" s="14">
        <v>7.9562823299999996</v>
      </c>
      <c r="E170" s="29">
        <f t="shared" si="28"/>
        <v>259.65279344478637</v>
      </c>
      <c r="F170" s="29">
        <f t="shared" si="35"/>
        <v>0.14928845656481673</v>
      </c>
      <c r="G170" s="29">
        <f t="shared" si="36"/>
        <v>1.2068284295806955E-3</v>
      </c>
      <c r="I170" s="43"/>
      <c r="Q170" s="46">
        <v>260.46114540000002</v>
      </c>
      <c r="R170" s="46">
        <v>0.13423685299999999</v>
      </c>
      <c r="S170" s="46">
        <v>1.081785E-3</v>
      </c>
    </row>
    <row r="171" spans="1:19" x14ac:dyDescent="0.2">
      <c r="A171" s="1">
        <v>4.08</v>
      </c>
      <c r="B171" s="14">
        <v>5432.7837840000002</v>
      </c>
      <c r="C171" s="14">
        <v>682.02702699999998</v>
      </c>
      <c r="D171" s="14">
        <v>7.9567340719999997</v>
      </c>
      <c r="E171" s="29">
        <f t="shared" si="28"/>
        <v>259.64601459840293</v>
      </c>
      <c r="F171" s="29">
        <f t="shared" ref="F171:F180" si="37" xml:space="preserve"> E171^3*(1/SQRT(C171)-1/SQRT(B171))/((2*H$10+H$7*E171)*SQRT(11*37))</f>
        <v>0.14632386140598153</v>
      </c>
      <c r="G171" s="29">
        <f xml:space="preserve"> E171^2*(1/SQRT(C171)+1/SQRT(B171))/((2*H$10+H$7*E171)*SQRT(11*37))</f>
        <v>1.1820409407111358E-3</v>
      </c>
      <c r="I171" s="43"/>
      <c r="Q171" s="46">
        <v>260.45504949999997</v>
      </c>
      <c r="R171" s="46">
        <v>0.13159122200000001</v>
      </c>
      <c r="S171" s="46">
        <v>1.0597250000000001E-3</v>
      </c>
    </row>
    <row r="172" spans="1:19" x14ac:dyDescent="0.2">
      <c r="A172" s="1">
        <v>4.1040000000000001</v>
      </c>
      <c r="B172" s="14">
        <v>5355.2972970000001</v>
      </c>
      <c r="C172" s="14">
        <v>672.48648649999996</v>
      </c>
      <c r="D172" s="14">
        <v>7.9566389749999997</v>
      </c>
      <c r="E172" s="29">
        <f t="shared" si="28"/>
        <v>259.64744160528778</v>
      </c>
      <c r="F172" s="29">
        <f t="shared" si="37"/>
        <v>0.14734624079601499</v>
      </c>
      <c r="G172" s="29">
        <f t="shared" ref="G172:G180" si="38" xml:space="preserve"> E172^2*(1/SQRT(C172)+1/SQRT(B172))/((2*H$10+H$7*E172)*SQRT(11*37))</f>
        <v>1.1904276184608251E-3</v>
      </c>
      <c r="I172" s="43"/>
      <c r="Q172" s="46">
        <v>260.45633279999998</v>
      </c>
      <c r="R172" s="46">
        <v>0.13250640999999999</v>
      </c>
      <c r="S172" s="46">
        <v>1.0672100000000001E-3</v>
      </c>
    </row>
    <row r="173" spans="1:19" x14ac:dyDescent="0.2">
      <c r="A173" s="1">
        <v>4.1280000000000001</v>
      </c>
      <c r="B173" s="14">
        <v>5287.1351350000004</v>
      </c>
      <c r="C173" s="14">
        <v>663</v>
      </c>
      <c r="D173" s="14">
        <v>7.9582098329999997</v>
      </c>
      <c r="E173" s="29">
        <f t="shared" si="28"/>
        <v>259.62387098167915</v>
      </c>
      <c r="F173" s="29">
        <f t="shared" si="37"/>
        <v>0.14846456760095231</v>
      </c>
      <c r="G173" s="29">
        <f t="shared" si="38"/>
        <v>1.198892814400403E-3</v>
      </c>
      <c r="I173" s="43"/>
      <c r="Q173" s="46">
        <v>260.43513050000001</v>
      </c>
      <c r="R173" s="46">
        <v>0.133582857</v>
      </c>
      <c r="S173" s="46">
        <v>1.0753589999999999E-3</v>
      </c>
    </row>
    <row r="174" spans="1:19" x14ac:dyDescent="0.2">
      <c r="A174" s="1">
        <v>4.1520000000000001</v>
      </c>
      <c r="B174" s="14">
        <v>5212.0270270000001</v>
      </c>
      <c r="C174" s="14">
        <v>654.94594589999997</v>
      </c>
      <c r="D174" s="14">
        <v>7.9639494070000003</v>
      </c>
      <c r="E174" s="29">
        <f t="shared" si="28"/>
        <v>259.53777366280468</v>
      </c>
      <c r="F174" s="29">
        <f t="shared" si="37"/>
        <v>0.14932986598607581</v>
      </c>
      <c r="G174" s="29">
        <f t="shared" si="38"/>
        <v>1.2073000202570666E-3</v>
      </c>
      <c r="I174" s="43"/>
      <c r="Q174" s="46">
        <v>260.35758850000002</v>
      </c>
      <c r="R174" s="46">
        <v>0.134620725</v>
      </c>
      <c r="S174" s="46">
        <v>1.084953E-3</v>
      </c>
    </row>
    <row r="175" spans="1:19" x14ac:dyDescent="0.2">
      <c r="A175" s="1">
        <v>4.1760000000000002</v>
      </c>
      <c r="B175" s="14">
        <v>5140.8378380000004</v>
      </c>
      <c r="C175" s="14">
        <v>646.3513514</v>
      </c>
      <c r="D175" s="14">
        <v>7.9711602020000001</v>
      </c>
      <c r="E175" s="29">
        <f t="shared" si="28"/>
        <v>259.42966168148257</v>
      </c>
      <c r="F175" s="29">
        <f t="shared" si="37"/>
        <v>0.15034867607494676</v>
      </c>
      <c r="G175" s="29">
        <f t="shared" si="38"/>
        <v>1.2163113741943171E-3</v>
      </c>
      <c r="I175" s="43"/>
      <c r="Q175" s="46">
        <v>260.26000820000002</v>
      </c>
      <c r="R175" s="46">
        <v>0.13586557699999999</v>
      </c>
      <c r="S175" s="46">
        <v>1.095637E-3</v>
      </c>
    </row>
    <row r="176" spans="1:19" x14ac:dyDescent="0.2">
      <c r="A176" s="1">
        <v>4.2</v>
      </c>
      <c r="B176" s="14">
        <v>5069.5135140000002</v>
      </c>
      <c r="C176" s="14">
        <v>637</v>
      </c>
      <c r="D176" s="14">
        <v>7.9767773389999999</v>
      </c>
      <c r="E176" s="29">
        <f t="shared" si="28"/>
        <v>259.34548547499668</v>
      </c>
      <c r="F176" s="29">
        <f t="shared" si="37"/>
        <v>0.15151406486692928</v>
      </c>
      <c r="G176" s="29">
        <f t="shared" si="38"/>
        <v>1.2258376748471684E-3</v>
      </c>
      <c r="I176" s="43"/>
      <c r="Q176" s="46">
        <v>260.18386989999999</v>
      </c>
      <c r="R176" s="46">
        <v>0.13717369200000001</v>
      </c>
      <c r="S176" s="46">
        <v>1.1062400000000001E-3</v>
      </c>
    </row>
    <row r="177" spans="1:19" x14ac:dyDescent="0.2">
      <c r="A177" s="1">
        <v>4.2240000000000002</v>
      </c>
      <c r="B177" s="14">
        <v>4998.0540540000002</v>
      </c>
      <c r="C177" s="14">
        <v>628.62162160000003</v>
      </c>
      <c r="D177" s="14">
        <v>7.9829709050000002</v>
      </c>
      <c r="E177" s="29">
        <f t="shared" si="28"/>
        <v>259.25271351200468</v>
      </c>
      <c r="F177" s="29">
        <f t="shared" si="37"/>
        <v>0.15252583052087759</v>
      </c>
      <c r="G177" s="29">
        <f t="shared" si="38"/>
        <v>1.2349437716402804E-3</v>
      </c>
      <c r="I177" s="43"/>
      <c r="Q177" s="46">
        <v>260.09979270000002</v>
      </c>
      <c r="R177" s="46">
        <v>0.138371459</v>
      </c>
      <c r="S177" s="46">
        <v>1.116693E-3</v>
      </c>
    </row>
    <row r="178" spans="1:19" x14ac:dyDescent="0.2">
      <c r="A178" s="1">
        <v>4.2480000000000002</v>
      </c>
      <c r="B178" s="14">
        <v>4924.1081080000004</v>
      </c>
      <c r="C178" s="14">
        <v>618.27027029999999</v>
      </c>
      <c r="D178" s="14">
        <v>7.9893259920000004</v>
      </c>
      <c r="E178" s="29">
        <f t="shared" si="28"/>
        <v>259.15756816232039</v>
      </c>
      <c r="F178" s="29">
        <f t="shared" si="37"/>
        <v>0.15391637557563401</v>
      </c>
      <c r="G178" s="29">
        <f t="shared" si="38"/>
        <v>1.2458018722609477E-3</v>
      </c>
      <c r="I178" s="43"/>
      <c r="Q178" s="46">
        <v>260.01338709999999</v>
      </c>
      <c r="R178" s="46">
        <v>0.13992331299999999</v>
      </c>
      <c r="S178" s="46">
        <v>1.1288139999999999E-3</v>
      </c>
    </row>
    <row r="179" spans="1:19" x14ac:dyDescent="0.2">
      <c r="A179" s="1">
        <v>4.2720000000000002</v>
      </c>
      <c r="B179" s="14">
        <v>4858.4864859999998</v>
      </c>
      <c r="C179" s="14">
        <v>606.48648649999996</v>
      </c>
      <c r="D179" s="14">
        <v>7.9973094570000001</v>
      </c>
      <c r="E179" s="29">
        <f t="shared" si="28"/>
        <v>259.03810920170537</v>
      </c>
      <c r="F179" s="29">
        <f t="shared" si="37"/>
        <v>0.15571297517288091</v>
      </c>
      <c r="G179" s="29">
        <f t="shared" si="38"/>
        <v>1.2579565060437295E-3</v>
      </c>
      <c r="I179" s="43"/>
      <c r="Q179" s="46">
        <v>259.90464759999998</v>
      </c>
      <c r="R179" s="46">
        <v>0.14192355600000001</v>
      </c>
      <c r="S179" s="46">
        <v>1.1427329999999999E-3</v>
      </c>
    </row>
    <row r="180" spans="1:19" x14ac:dyDescent="0.2">
      <c r="A180" s="1">
        <v>4.2960000000000003</v>
      </c>
      <c r="B180" s="14">
        <v>4796.8378380000004</v>
      </c>
      <c r="C180" s="14">
        <v>597.24324320000005</v>
      </c>
      <c r="D180" s="14">
        <v>8.0072557769999992</v>
      </c>
      <c r="E180" s="29">
        <f t="shared" si="28"/>
        <v>258.88938118509071</v>
      </c>
      <c r="F180" s="29">
        <f t="shared" si="37"/>
        <v>0.15710056877982936</v>
      </c>
      <c r="G180" s="29">
        <f t="shared" si="38"/>
        <v>1.2685706076564804E-3</v>
      </c>
      <c r="I180" s="43"/>
      <c r="Q180" s="46">
        <v>259.76887340000002</v>
      </c>
      <c r="R180" s="46">
        <v>0.143646367</v>
      </c>
      <c r="S180" s="46">
        <v>1.1560019999999999E-3</v>
      </c>
    </row>
    <row r="181" spans="1:19" x14ac:dyDescent="0.2">
      <c r="A181" s="1">
        <v>4.32</v>
      </c>
      <c r="B181" s="14">
        <v>4737.6923079999997</v>
      </c>
      <c r="C181" s="14">
        <v>591.23076920000005</v>
      </c>
      <c r="D181" s="14">
        <v>8.0201989069999993</v>
      </c>
      <c r="E181" s="29">
        <f t="shared" si="28"/>
        <v>258.69600935457885</v>
      </c>
      <c r="F181" s="29">
        <f t="shared" ref="F181:F190" si="39" xml:space="preserve"> E181^3*(1/SQRT(C181)-1/SQRT(B181))/((2*H$10+H$7*E181)*SQRT(11*39))</f>
        <v>0.15379756508387907</v>
      </c>
      <c r="G181" s="29">
        <f xml:space="preserve"> E181^2*(1/SQRT(C181)+1/SQRT(B181))/((2*H$10+H$7*E181)*SQRT(11*39))</f>
        <v>1.2439752976641579E-3</v>
      </c>
      <c r="I181" s="43"/>
      <c r="Q181" s="46">
        <v>259.59169789999999</v>
      </c>
      <c r="R181" s="46">
        <v>0.14120464799999999</v>
      </c>
      <c r="S181" s="46">
        <v>1.1381780000000001E-3</v>
      </c>
    </row>
    <row r="182" spans="1:19" x14ac:dyDescent="0.2">
      <c r="A182" s="1">
        <v>4.3440000000000003</v>
      </c>
      <c r="B182" s="14">
        <v>4678.3333329999996</v>
      </c>
      <c r="C182" s="14">
        <v>582.33333330000005</v>
      </c>
      <c r="D182" s="14">
        <v>8.0319581499999995</v>
      </c>
      <c r="E182" s="29">
        <f t="shared" si="28"/>
        <v>258.52048792356709</v>
      </c>
      <c r="F182" s="29">
        <f t="shared" si="39"/>
        <v>0.1551668968260147</v>
      </c>
      <c r="G182" s="29">
        <f t="shared" ref="G182:G190" si="40" xml:space="preserve"> E182^2*(1/SQRT(C182)+1/SQRT(B182))/((2*H$10+H$7*E182)*SQRT(11*39))</f>
        <v>1.2546095730253139E-3</v>
      </c>
      <c r="I182" s="43"/>
      <c r="Q182" s="46">
        <v>259.43025069999999</v>
      </c>
      <c r="R182" s="46">
        <v>0.14298692900000001</v>
      </c>
      <c r="S182" s="46">
        <v>1.1520739999999999E-3</v>
      </c>
    </row>
    <row r="183" spans="1:19" x14ac:dyDescent="0.2">
      <c r="A183" s="1">
        <v>4.3680000000000003</v>
      </c>
      <c r="B183" s="14">
        <v>4616.0769229999996</v>
      </c>
      <c r="C183" s="14">
        <v>574.61538459999997</v>
      </c>
      <c r="D183" s="14">
        <v>8.0452804869999994</v>
      </c>
      <c r="E183" s="29">
        <f t="shared" si="28"/>
        <v>258.32182104592306</v>
      </c>
      <c r="F183" s="29">
        <f t="shared" si="39"/>
        <v>0.15630769892037746</v>
      </c>
      <c r="G183" s="29">
        <f t="shared" si="40"/>
        <v>1.2648334004237763E-3</v>
      </c>
      <c r="I183" s="43"/>
      <c r="Q183" s="46">
        <v>259.24680069999999</v>
      </c>
      <c r="R183" s="46">
        <v>0.144631499</v>
      </c>
      <c r="S183" s="46">
        <v>1.1661740000000001E-3</v>
      </c>
    </row>
    <row r="184" spans="1:19" x14ac:dyDescent="0.2">
      <c r="A184" s="1">
        <v>4.3920000000000003</v>
      </c>
      <c r="B184" s="14">
        <v>4556.6923079999997</v>
      </c>
      <c r="C184" s="14">
        <v>565.17948720000004</v>
      </c>
      <c r="D184" s="14">
        <v>8.05919366</v>
      </c>
      <c r="E184" s="29">
        <f t="shared" si="28"/>
        <v>258.11455191558076</v>
      </c>
      <c r="F184" s="29">
        <f t="shared" si="39"/>
        <v>0.15787338244034085</v>
      </c>
      <c r="G184" s="29">
        <f t="shared" si="40"/>
        <v>1.2766725450371406E-3</v>
      </c>
      <c r="I184" s="43"/>
      <c r="Q184" s="46">
        <v>259.05460749999997</v>
      </c>
      <c r="R184" s="46">
        <v>0.14669928199999999</v>
      </c>
      <c r="S184" s="46">
        <v>1.182006E-3</v>
      </c>
    </row>
    <row r="185" spans="1:19" x14ac:dyDescent="0.2">
      <c r="A185" s="1">
        <v>4.4160000000000004</v>
      </c>
      <c r="B185" s="14">
        <v>4498.8974360000002</v>
      </c>
      <c r="C185" s="14">
        <v>557.66666669999995</v>
      </c>
      <c r="D185" s="14">
        <v>8.0685440229999994</v>
      </c>
      <c r="E185" s="29">
        <f t="shared" si="28"/>
        <v>257.97537501734763</v>
      </c>
      <c r="F185" s="29">
        <f t="shared" si="39"/>
        <v>0.15903594082421202</v>
      </c>
      <c r="G185" s="29">
        <f t="shared" si="40"/>
        <v>1.2864483642509934E-3</v>
      </c>
      <c r="I185" s="43"/>
      <c r="Q185" s="46">
        <v>258.92509949999999</v>
      </c>
      <c r="R185" s="46">
        <v>0.14819474099999999</v>
      </c>
      <c r="S185" s="46">
        <v>1.1943559999999999E-3</v>
      </c>
    </row>
    <row r="186" spans="1:19" x14ac:dyDescent="0.2">
      <c r="A186" s="1">
        <v>4.4400000000000004</v>
      </c>
      <c r="B186" s="14">
        <v>4439.3076920000003</v>
      </c>
      <c r="C186" s="14">
        <v>548.33333330000005</v>
      </c>
      <c r="D186" s="14">
        <v>8.0776342369999998</v>
      </c>
      <c r="E186" s="29">
        <f t="shared" si="28"/>
        <v>257.84016093073609</v>
      </c>
      <c r="F186" s="29">
        <f t="shared" si="39"/>
        <v>0.1606131628487398</v>
      </c>
      <c r="G186" s="29">
        <f t="shared" si="40"/>
        <v>1.2980398155072782E-3</v>
      </c>
      <c r="I186" s="43"/>
      <c r="Q186" s="46">
        <v>258.79893229999999</v>
      </c>
      <c r="R186" s="46">
        <v>0.15006903699999999</v>
      </c>
      <c r="S186" s="46">
        <v>1.208331E-3</v>
      </c>
    </row>
    <row r="187" spans="1:19" x14ac:dyDescent="0.2">
      <c r="A187" s="1">
        <v>4.4640000000000004</v>
      </c>
      <c r="B187" s="14">
        <v>4380.4615379999996</v>
      </c>
      <c r="C187" s="14">
        <v>541.61538459999997</v>
      </c>
      <c r="D187" s="14">
        <v>8.0898290510000006</v>
      </c>
      <c r="E187" s="29">
        <f t="shared" si="28"/>
        <v>257.65890602861981</v>
      </c>
      <c r="F187" s="29">
        <f t="shared" si="39"/>
        <v>0.16166385219094367</v>
      </c>
      <c r="G187" s="29">
        <f t="shared" si="40"/>
        <v>1.3079838632360234E-3</v>
      </c>
      <c r="I187" s="43"/>
      <c r="Q187" s="46">
        <v>258.62927250000001</v>
      </c>
      <c r="R187" s="46">
        <v>0.151592326</v>
      </c>
      <c r="S187" s="46">
        <v>1.2218960000000001E-3</v>
      </c>
    </row>
    <row r="188" spans="1:19" x14ac:dyDescent="0.2">
      <c r="A188" s="1">
        <v>4.4880000000000004</v>
      </c>
      <c r="B188" s="14">
        <v>4318.3846149999999</v>
      </c>
      <c r="C188" s="14">
        <v>533.30769229999999</v>
      </c>
      <c r="D188" s="14">
        <v>8.0979837379999999</v>
      </c>
      <c r="E188" s="29">
        <f t="shared" si="28"/>
        <v>257.53778891256627</v>
      </c>
      <c r="F188" s="29">
        <f t="shared" si="39"/>
        <v>0.16303993328710212</v>
      </c>
      <c r="G188" s="29">
        <f t="shared" si="40"/>
        <v>1.3191107229063837E-3</v>
      </c>
      <c r="I188" s="43"/>
      <c r="Q188" s="46">
        <v>258.51556620000002</v>
      </c>
      <c r="R188" s="46">
        <v>0.15324485800000001</v>
      </c>
      <c r="S188" s="46">
        <v>1.2351720000000001E-3</v>
      </c>
    </row>
    <row r="189" spans="1:19" x14ac:dyDescent="0.2">
      <c r="A189" s="1">
        <v>4.5119999999999996</v>
      </c>
      <c r="B189" s="14">
        <v>4264.74359</v>
      </c>
      <c r="C189" s="14">
        <v>525.38461540000003</v>
      </c>
      <c r="D189" s="14">
        <v>8.1057719650000006</v>
      </c>
      <c r="E189" s="29">
        <f t="shared" si="28"/>
        <v>257.42218016965506</v>
      </c>
      <c r="F189" s="29">
        <f t="shared" si="39"/>
        <v>0.16444175953058893</v>
      </c>
      <c r="G189" s="29">
        <f t="shared" si="40"/>
        <v>1.3297342996491171E-3</v>
      </c>
      <c r="I189" s="43"/>
      <c r="Q189" s="46">
        <v>258.40678109999999</v>
      </c>
      <c r="R189" s="46">
        <v>0.154909037</v>
      </c>
      <c r="S189" s="46">
        <v>1.247876E-3</v>
      </c>
    </row>
    <row r="190" spans="1:19" x14ac:dyDescent="0.2">
      <c r="A190" s="1">
        <v>4.5359999999999996</v>
      </c>
      <c r="B190" s="14">
        <v>4205.6153850000001</v>
      </c>
      <c r="C190" s="14">
        <v>518.33333330000005</v>
      </c>
      <c r="D190" s="14">
        <v>8.1118567749999997</v>
      </c>
      <c r="E190" s="29">
        <f t="shared" si="28"/>
        <v>257.33190130963163</v>
      </c>
      <c r="F190" s="29">
        <f t="shared" si="39"/>
        <v>0.16558956293266788</v>
      </c>
      <c r="G190" s="29">
        <f t="shared" si="40"/>
        <v>1.3397266156760209E-3</v>
      </c>
      <c r="I190" s="43"/>
      <c r="Q190" s="46">
        <v>258.32166169999999</v>
      </c>
      <c r="R190" s="46">
        <v>0.156261385</v>
      </c>
      <c r="S190" s="46">
        <v>1.2594119999999999E-3</v>
      </c>
    </row>
    <row r="191" spans="1:19" x14ac:dyDescent="0.2">
      <c r="A191" s="1">
        <v>4.5599999999999996</v>
      </c>
      <c r="B191" s="14">
        <v>4154.2682930000001</v>
      </c>
      <c r="C191" s="14">
        <v>510.87804879999999</v>
      </c>
      <c r="D191" s="14">
        <v>8.1188465119999993</v>
      </c>
      <c r="E191" s="29">
        <f t="shared" si="28"/>
        <v>257.22824394879325</v>
      </c>
      <c r="F191" s="29">
        <f t="shared" ref="F191:F200" si="41" xml:space="preserve"> E191^3*(1/SQRT(C191)-1/SQRT(B191))/((2*H$10+H$7*E191)*SQRT(11*41))</f>
        <v>0.16283168047354815</v>
      </c>
      <c r="G191" s="29">
        <f xml:space="preserve"> E191^2*(1/SQRT(C191)+1/SQRT(B191))/((2*H$10+H$7*E191)*SQRT(11*41))</f>
        <v>1.3167830376156313E-3</v>
      </c>
      <c r="I191" s="43"/>
      <c r="Q191" s="46">
        <v>258.22374669999999</v>
      </c>
      <c r="R191" s="46">
        <v>0.153963397</v>
      </c>
      <c r="S191" s="46">
        <v>1.240267E-3</v>
      </c>
    </row>
    <row r="192" spans="1:19" x14ac:dyDescent="0.2">
      <c r="A192" s="1">
        <v>4.5839999999999996</v>
      </c>
      <c r="B192" s="14">
        <v>4099.3414629999997</v>
      </c>
      <c r="C192" s="14">
        <v>503.14634150000001</v>
      </c>
      <c r="D192" s="14">
        <v>8.1231942589999999</v>
      </c>
      <c r="E192" s="29">
        <f t="shared" si="28"/>
        <v>257.16379273097635</v>
      </c>
      <c r="F192" s="29">
        <f t="shared" si="41"/>
        <v>0.16420192625766641</v>
      </c>
      <c r="G192" s="29">
        <f t="shared" ref="G192:G200" si="42" xml:space="preserve"> E192^2*(1/SQRT(C192)+1/SQRT(B192))/((2*H$10+H$7*E192)*SQRT(11*41))</f>
        <v>1.3271675018815235E-3</v>
      </c>
      <c r="I192" s="43"/>
      <c r="Q192" s="46">
        <v>258.1627684</v>
      </c>
      <c r="R192" s="46">
        <v>0.155449122</v>
      </c>
      <c r="S192" s="46">
        <v>1.251561E-3</v>
      </c>
    </row>
    <row r="193" spans="1:19" x14ac:dyDescent="0.2">
      <c r="A193" s="1">
        <v>4.6079999999999997</v>
      </c>
      <c r="B193" s="14">
        <v>4040.5365849999998</v>
      </c>
      <c r="C193" s="14">
        <v>497.39024389999997</v>
      </c>
      <c r="D193" s="14">
        <v>8.1292437</v>
      </c>
      <c r="E193" s="29">
        <f t="shared" si="28"/>
        <v>257.07414802326468</v>
      </c>
      <c r="F193" s="29">
        <f t="shared" si="41"/>
        <v>0.16507154384076572</v>
      </c>
      <c r="G193" s="29">
        <f t="shared" si="42"/>
        <v>1.3362323388537004E-3</v>
      </c>
      <c r="I193" s="43"/>
      <c r="Q193" s="46">
        <v>258.07783019999999</v>
      </c>
      <c r="R193" s="46">
        <v>0.15653713</v>
      </c>
      <c r="S193" s="46">
        <v>1.262219E-3</v>
      </c>
    </row>
    <row r="194" spans="1:19" x14ac:dyDescent="0.2">
      <c r="A194" s="1">
        <v>4.6319999999999997</v>
      </c>
      <c r="B194" s="14">
        <v>3983.6585369999998</v>
      </c>
      <c r="C194" s="14">
        <v>490.65853659999999</v>
      </c>
      <c r="D194" s="14">
        <v>8.1343299810000005</v>
      </c>
      <c r="E194" s="29">
        <f t="shared" si="28"/>
        <v>256.99880521962297</v>
      </c>
      <c r="F194" s="29">
        <f t="shared" si="41"/>
        <v>0.16622068858608438</v>
      </c>
      <c r="G194" s="29">
        <f t="shared" si="42"/>
        <v>1.3462254607602489E-3</v>
      </c>
      <c r="I194" s="43"/>
      <c r="Q194" s="46">
        <v>258.00633219999997</v>
      </c>
      <c r="R194" s="46">
        <v>0.15784994499999999</v>
      </c>
      <c r="S194" s="46">
        <v>1.273438E-3</v>
      </c>
    </row>
    <row r="195" spans="1:19" x14ac:dyDescent="0.2">
      <c r="A195" s="1">
        <v>4.6559999999999997</v>
      </c>
      <c r="B195" s="14">
        <v>3929.829268</v>
      </c>
      <c r="C195" s="14">
        <v>483.4146341</v>
      </c>
      <c r="D195" s="14">
        <v>8.1403804809999993</v>
      </c>
      <c r="E195" s="29">
        <f t="shared" ref="E195:E258" si="43" xml:space="preserve"> (2*H$10)/(-H$7+SQRT((H$7)^2+4*H$10*(LN(D195)-H$4)))</f>
        <v>256.90921400459513</v>
      </c>
      <c r="F195" s="29">
        <f t="shared" si="41"/>
        <v>0.16757349926005283</v>
      </c>
      <c r="G195" s="29">
        <f t="shared" si="42"/>
        <v>1.3569660418697451E-3</v>
      </c>
      <c r="I195" s="43"/>
      <c r="Q195" s="46">
        <v>257.92118140000002</v>
      </c>
      <c r="R195" s="46">
        <v>0.15940088999999999</v>
      </c>
      <c r="S195" s="46">
        <v>1.285722E-3</v>
      </c>
    </row>
    <row r="196" spans="1:19" x14ac:dyDescent="0.2">
      <c r="A196" s="1">
        <v>4.68</v>
      </c>
      <c r="B196" s="14">
        <v>3880.6341459999999</v>
      </c>
      <c r="C196" s="14">
        <v>476.48780490000001</v>
      </c>
      <c r="D196" s="14">
        <v>8.1483509600000001</v>
      </c>
      <c r="E196" s="29">
        <f t="shared" si="43"/>
        <v>256.79125013117613</v>
      </c>
      <c r="F196" s="29">
        <f t="shared" si="41"/>
        <v>0.16894363637410226</v>
      </c>
      <c r="G196" s="29">
        <f t="shared" si="42"/>
        <v>1.3676859182803224E-3</v>
      </c>
      <c r="I196" s="43"/>
      <c r="Q196" s="46">
        <v>257.80884789999999</v>
      </c>
      <c r="R196" s="46">
        <v>0.161055701</v>
      </c>
      <c r="S196" s="46">
        <v>1.2986829999999999E-3</v>
      </c>
    </row>
    <row r="197" spans="1:19" x14ac:dyDescent="0.2">
      <c r="A197" s="1">
        <v>4.7039999999999997</v>
      </c>
      <c r="B197" s="14">
        <v>3832.3658540000001</v>
      </c>
      <c r="C197" s="14">
        <v>470.5853659</v>
      </c>
      <c r="D197" s="14">
        <v>8.1556406619999997</v>
      </c>
      <c r="E197" s="29">
        <f t="shared" si="43"/>
        <v>256.68341816100747</v>
      </c>
      <c r="F197" s="29">
        <f t="shared" si="41"/>
        <v>0.17006493604940595</v>
      </c>
      <c r="G197" s="29">
        <f t="shared" si="42"/>
        <v>1.3773701278396654E-3</v>
      </c>
      <c r="I197" s="43"/>
      <c r="Q197" s="46">
        <v>257.70594849999998</v>
      </c>
      <c r="R197" s="46">
        <v>0.162446127</v>
      </c>
      <c r="S197" s="46">
        <v>1.310444E-3</v>
      </c>
    </row>
    <row r="198" spans="1:19" x14ac:dyDescent="0.2">
      <c r="A198" s="1">
        <v>4.7279999999999998</v>
      </c>
      <c r="B198" s="14">
        <v>3781.4146340000002</v>
      </c>
      <c r="C198" s="14">
        <v>463.73170729999998</v>
      </c>
      <c r="D198" s="14">
        <v>8.1632448219999993</v>
      </c>
      <c r="E198" s="29">
        <f t="shared" si="43"/>
        <v>256.57099159963082</v>
      </c>
      <c r="F198" s="29">
        <f t="shared" si="41"/>
        <v>0.17144780988662089</v>
      </c>
      <c r="G198" s="29">
        <f t="shared" si="42"/>
        <v>1.3884648365815855E-3</v>
      </c>
      <c r="I198" s="43"/>
      <c r="Q198" s="46">
        <v>257.5984484</v>
      </c>
      <c r="R198" s="46">
        <v>0.16410294</v>
      </c>
      <c r="S198" s="46">
        <v>1.3236820000000001E-3</v>
      </c>
    </row>
    <row r="199" spans="1:19" x14ac:dyDescent="0.2">
      <c r="A199" s="1">
        <v>4.7519999999999998</v>
      </c>
      <c r="B199" s="14">
        <v>3734.4146340000002</v>
      </c>
      <c r="C199" s="14">
        <v>458.02439020000003</v>
      </c>
      <c r="D199" s="14">
        <v>8.1768872439999996</v>
      </c>
      <c r="E199" s="29">
        <f t="shared" si="43"/>
        <v>256.36943475709427</v>
      </c>
      <c r="F199" s="29">
        <f t="shared" si="41"/>
        <v>0.17263669481372015</v>
      </c>
      <c r="G199" s="29">
        <f t="shared" si="42"/>
        <v>1.3992610633271842E-3</v>
      </c>
      <c r="I199" s="43"/>
      <c r="Q199" s="46">
        <v>257.40517469999998</v>
      </c>
      <c r="R199" s="46">
        <v>0.16584206300000001</v>
      </c>
      <c r="S199" s="46">
        <v>1.3387799999999999E-3</v>
      </c>
    </row>
    <row r="200" spans="1:19" x14ac:dyDescent="0.2">
      <c r="A200" s="1">
        <v>4.7759999999999998</v>
      </c>
      <c r="B200" s="14">
        <v>3686.5609760000002</v>
      </c>
      <c r="C200" s="14">
        <v>450.46341460000002</v>
      </c>
      <c r="D200" s="14">
        <v>8.1908611830000009</v>
      </c>
      <c r="E200" s="29">
        <f t="shared" si="43"/>
        <v>256.16317067355635</v>
      </c>
      <c r="F200" s="29">
        <f t="shared" si="41"/>
        <v>0.17439073173477479</v>
      </c>
      <c r="G200" s="29">
        <f t="shared" si="42"/>
        <v>1.4125034996077398E-3</v>
      </c>
      <c r="I200" s="43"/>
      <c r="Q200" s="46">
        <v>257.20666460000001</v>
      </c>
      <c r="R200" s="46">
        <v>0.168141547</v>
      </c>
      <c r="S200" s="46">
        <v>1.3563620000000001E-3</v>
      </c>
    </row>
    <row r="201" spans="1:19" x14ac:dyDescent="0.2">
      <c r="A201" s="1">
        <v>4.8</v>
      </c>
      <c r="B201" s="14">
        <v>3644.0930229999999</v>
      </c>
      <c r="C201" s="14">
        <v>444.32558139999998</v>
      </c>
      <c r="D201" s="14">
        <v>8.2068738830000001</v>
      </c>
      <c r="E201" s="29">
        <f t="shared" si="43"/>
        <v>255.92704747307295</v>
      </c>
      <c r="F201" s="29">
        <f t="shared" ref="F201:F210" si="44" xml:space="preserve"> E201^3*(1/SQRT(C201)-1/SQRT(B201))/((2*H$10+H$7*E201)*SQRT(11*43))</f>
        <v>0.1717116860827298</v>
      </c>
      <c r="G201" s="29">
        <f xml:space="preserve"> E201^2*(1/SQRT(C201)+1/SQRT(B201))/((2*H$10+H$7*E201)*SQRT(11*43))</f>
        <v>1.390906371353181E-3</v>
      </c>
      <c r="I201" s="43"/>
      <c r="Q201" s="46">
        <v>256.97853140000001</v>
      </c>
      <c r="R201" s="46">
        <v>0.166242578</v>
      </c>
      <c r="S201" s="46">
        <v>1.341095E-3</v>
      </c>
    </row>
    <row r="202" spans="1:19" x14ac:dyDescent="0.2">
      <c r="A202" s="1">
        <v>4.8239999999999998</v>
      </c>
      <c r="B202" s="14">
        <v>3599.2558140000001</v>
      </c>
      <c r="C202" s="14">
        <v>438.30232560000002</v>
      </c>
      <c r="D202" s="14">
        <v>8.2245357440000006</v>
      </c>
      <c r="E202" s="29">
        <f t="shared" si="43"/>
        <v>255.66689189109113</v>
      </c>
      <c r="F202" s="29">
        <f t="shared" si="44"/>
        <v>0.17312013219283856</v>
      </c>
      <c r="G202" s="29">
        <f t="shared" ref="G202:G210" si="45" xml:space="preserve"> E202^2*(1/SQRT(C202)+1/SQRT(B202))/((2*H$10+H$7*E202)*SQRT(11*43))</f>
        <v>1.4030345387665497E-3</v>
      </c>
      <c r="I202" s="43"/>
      <c r="Q202" s="46">
        <v>256.7260976</v>
      </c>
      <c r="R202" s="46">
        <v>0.16835535400000001</v>
      </c>
      <c r="S202" s="46">
        <v>1.3587899999999999E-3</v>
      </c>
    </row>
    <row r="203" spans="1:19" x14ac:dyDescent="0.2">
      <c r="A203" s="1">
        <v>4.8479999999999999</v>
      </c>
      <c r="B203" s="14">
        <v>3549.8837210000002</v>
      </c>
      <c r="C203" s="14">
        <v>431.2790698</v>
      </c>
      <c r="D203" s="14">
        <v>8.2432654830000001</v>
      </c>
      <c r="E203" s="29">
        <f t="shared" si="43"/>
        <v>255.39132951228041</v>
      </c>
      <c r="F203" s="29">
        <f t="shared" si="44"/>
        <v>0.17482196026130045</v>
      </c>
      <c r="G203" s="29">
        <f t="shared" si="45"/>
        <v>1.4170376455655371E-3</v>
      </c>
      <c r="I203" s="43"/>
      <c r="Q203" s="46">
        <v>256.45749599999999</v>
      </c>
      <c r="R203" s="46">
        <v>0.17079932</v>
      </c>
      <c r="S203" s="46">
        <v>1.3786759999999999E-3</v>
      </c>
    </row>
    <row r="204" spans="1:19" x14ac:dyDescent="0.2">
      <c r="A204" s="1">
        <v>4.8719999999999999</v>
      </c>
      <c r="B204" s="14">
        <v>3506.4418599999999</v>
      </c>
      <c r="C204" s="14">
        <v>423.81395350000003</v>
      </c>
      <c r="D204" s="14">
        <v>8.2634966970000008</v>
      </c>
      <c r="E204" s="29">
        <f t="shared" si="43"/>
        <v>255.0940435449989</v>
      </c>
      <c r="F204" s="29">
        <f t="shared" si="44"/>
        <v>0.17680609985123713</v>
      </c>
      <c r="G204" s="29">
        <f t="shared" si="45"/>
        <v>1.4318677973010631E-3</v>
      </c>
      <c r="I204" s="43"/>
      <c r="Q204" s="46">
        <v>256.16633689999998</v>
      </c>
      <c r="R204" s="46">
        <v>0.17358414999999999</v>
      </c>
      <c r="S204" s="46">
        <v>1.39989E-3</v>
      </c>
    </row>
    <row r="205" spans="1:19" x14ac:dyDescent="0.2">
      <c r="A205" s="1">
        <v>4.8959999999999999</v>
      </c>
      <c r="B205" s="14">
        <v>3459.5348840000001</v>
      </c>
      <c r="C205" s="14">
        <v>418.18604649999997</v>
      </c>
      <c r="D205" s="14">
        <v>8.2851995889999994</v>
      </c>
      <c r="E205" s="29">
        <f t="shared" si="43"/>
        <v>254.77554790629497</v>
      </c>
      <c r="F205" s="29">
        <f t="shared" si="44"/>
        <v>0.17821594974595592</v>
      </c>
      <c r="G205" s="29">
        <f t="shared" si="45"/>
        <v>1.4451466182098297E-3</v>
      </c>
      <c r="I205" s="43"/>
      <c r="Q205" s="46">
        <v>255.85284100000001</v>
      </c>
      <c r="R205" s="46">
        <v>0.17586539100000001</v>
      </c>
      <c r="S205" s="46">
        <v>1.4200809999999999E-3</v>
      </c>
    </row>
    <row r="206" spans="1:19" x14ac:dyDescent="0.2">
      <c r="A206" s="1">
        <v>4.92</v>
      </c>
      <c r="B206" s="14">
        <v>3417.7906979999998</v>
      </c>
      <c r="C206" s="14">
        <v>411.51162790000001</v>
      </c>
      <c r="D206" s="14">
        <v>8.3037374580000005</v>
      </c>
      <c r="E206" s="29">
        <f t="shared" si="43"/>
        <v>254.50383415385883</v>
      </c>
      <c r="F206" s="29">
        <f t="shared" si="44"/>
        <v>0.18004448475399212</v>
      </c>
      <c r="G206" s="29">
        <f t="shared" si="45"/>
        <v>1.4592547290100824E-3</v>
      </c>
      <c r="I206" s="43"/>
      <c r="Q206" s="46">
        <v>255.5841365</v>
      </c>
      <c r="R206" s="46">
        <v>0.17842899500000001</v>
      </c>
      <c r="S206" s="46">
        <v>1.4400490000000001E-3</v>
      </c>
    </row>
    <row r="207" spans="1:19" x14ac:dyDescent="0.2">
      <c r="A207" s="1">
        <v>4.944</v>
      </c>
      <c r="B207" s="14">
        <v>3372.8372089999998</v>
      </c>
      <c r="C207" s="14">
        <v>404.48837209999999</v>
      </c>
      <c r="D207" s="14">
        <v>8.3221881799999995</v>
      </c>
      <c r="E207" s="29">
        <f t="shared" si="43"/>
        <v>254.23369786120054</v>
      </c>
      <c r="F207" s="29">
        <f t="shared" si="44"/>
        <v>0.18199633868748816</v>
      </c>
      <c r="G207" s="29">
        <f t="shared" si="45"/>
        <v>1.4743314565983337E-3</v>
      </c>
      <c r="I207" s="43"/>
      <c r="Q207" s="46">
        <v>255.31586590000001</v>
      </c>
      <c r="R207" s="46">
        <v>0.181113358</v>
      </c>
      <c r="S207" s="46">
        <v>1.4609600000000001E-3</v>
      </c>
    </row>
    <row r="208" spans="1:19" x14ac:dyDescent="0.2">
      <c r="A208" s="1">
        <v>4.968</v>
      </c>
      <c r="B208" s="14">
        <v>3330.2325580000002</v>
      </c>
      <c r="C208" s="14">
        <v>398.83720929999998</v>
      </c>
      <c r="D208" s="14">
        <v>8.3419736909999997</v>
      </c>
      <c r="E208" s="29">
        <f t="shared" si="43"/>
        <v>253.94434549088831</v>
      </c>
      <c r="F208" s="29">
        <f t="shared" si="44"/>
        <v>0.18357046978032468</v>
      </c>
      <c r="G208" s="29">
        <f t="shared" si="45"/>
        <v>1.4879830449733809E-3</v>
      </c>
      <c r="I208" s="43"/>
      <c r="Q208" s="46">
        <v>255.02728809999999</v>
      </c>
      <c r="R208" s="46">
        <v>0.18347570399999999</v>
      </c>
      <c r="S208" s="46">
        <v>1.4809000000000001E-3</v>
      </c>
    </row>
    <row r="209" spans="1:19" x14ac:dyDescent="0.2">
      <c r="A209" s="1">
        <v>4.992</v>
      </c>
      <c r="B209" s="14">
        <v>3288.2093020000002</v>
      </c>
      <c r="C209" s="14">
        <v>392.53488370000002</v>
      </c>
      <c r="D209" s="14">
        <v>8.3590690690000002</v>
      </c>
      <c r="E209" s="29">
        <f t="shared" si="43"/>
        <v>253.69460194852692</v>
      </c>
      <c r="F209" s="29">
        <f t="shared" si="44"/>
        <v>0.18539362478779939</v>
      </c>
      <c r="G209" s="29">
        <f t="shared" si="45"/>
        <v>1.5023341063861383E-3</v>
      </c>
      <c r="I209" s="43"/>
      <c r="Q209" s="46">
        <v>254.77721320000001</v>
      </c>
      <c r="R209" s="46">
        <v>0.18597946400000001</v>
      </c>
      <c r="S209" s="46">
        <v>1.500677E-3</v>
      </c>
    </row>
    <row r="210" spans="1:19" x14ac:dyDescent="0.2">
      <c r="A210" s="1">
        <v>5.016</v>
      </c>
      <c r="B210" s="14">
        <v>3246.7441859999999</v>
      </c>
      <c r="C210" s="14">
        <v>386.88372090000001</v>
      </c>
      <c r="D210" s="14">
        <v>8.3738962729999997</v>
      </c>
      <c r="E210" s="29">
        <f t="shared" si="43"/>
        <v>253.47819075888202</v>
      </c>
      <c r="F210" s="29">
        <f t="shared" si="44"/>
        <v>0.18700650748476633</v>
      </c>
      <c r="G210" s="29">
        <f t="shared" si="45"/>
        <v>1.5156213255703944E-3</v>
      </c>
      <c r="I210" s="43"/>
      <c r="Q210" s="46">
        <v>254.55977799999999</v>
      </c>
      <c r="R210" s="46">
        <v>0.188183934</v>
      </c>
      <c r="S210" s="46">
        <v>1.518684E-3</v>
      </c>
    </row>
    <row r="211" spans="1:19" x14ac:dyDescent="0.2">
      <c r="A211" s="1">
        <v>5.04</v>
      </c>
      <c r="B211" s="14">
        <v>3208.4444440000002</v>
      </c>
      <c r="C211" s="14">
        <v>382.51111109999999</v>
      </c>
      <c r="D211" s="14">
        <v>8.3893299159999994</v>
      </c>
      <c r="E211" s="29">
        <f t="shared" si="43"/>
        <v>253.25311941513149</v>
      </c>
      <c r="F211" s="29">
        <f t="shared" ref="F211:F220" si="46" xml:space="preserve"> E211^3*(1/SQRT(C211)-1/SQRT(B211))/((2*H$10+H$7*E211)*SQRT(11*45))</f>
        <v>0.18400181199543184</v>
      </c>
      <c r="G211" s="29">
        <f xml:space="preserve"> E211^2*(1/SQRT(C211)+1/SQRT(B211))/((2*H$10+H$7*E211)*SQRT(11*45))</f>
        <v>1.4928872024795252E-3</v>
      </c>
      <c r="I211" s="43"/>
      <c r="Q211" s="46">
        <v>254.33292700000001</v>
      </c>
      <c r="R211" s="46">
        <v>0.18575151600000001</v>
      </c>
      <c r="S211" s="46">
        <v>1.5006850000000001E-3</v>
      </c>
    </row>
    <row r="212" spans="1:19" x14ac:dyDescent="0.2">
      <c r="A212" s="1">
        <v>5.0640000000000001</v>
      </c>
      <c r="B212" s="14">
        <v>3169.377778</v>
      </c>
      <c r="C212" s="14">
        <v>377.11111110000002</v>
      </c>
      <c r="D212" s="14">
        <v>8.4014167559999997</v>
      </c>
      <c r="E212" s="29">
        <f t="shared" si="43"/>
        <v>253.07698915121225</v>
      </c>
      <c r="F212" s="29">
        <f t="shared" si="46"/>
        <v>0.18555454159081497</v>
      </c>
      <c r="G212" s="29">
        <f t="shared" ref="G212:G220" si="47" xml:space="preserve"> E212^2*(1/SQRT(C212)+1/SQRT(B212))/((2*H$10+H$7*E212)*SQRT(11*45))</f>
        <v>1.5053724720447085E-3</v>
      </c>
      <c r="I212" s="43"/>
      <c r="Q212" s="46">
        <v>254.15490310000001</v>
      </c>
      <c r="R212" s="46">
        <v>0.187779117</v>
      </c>
      <c r="S212" s="46">
        <v>1.516959E-3</v>
      </c>
    </row>
    <row r="213" spans="1:19" x14ac:dyDescent="0.2">
      <c r="A213" s="1">
        <v>5.0880000000000001</v>
      </c>
      <c r="B213" s="14">
        <v>3131.8222219999998</v>
      </c>
      <c r="C213" s="14">
        <v>371.53333329999998</v>
      </c>
      <c r="D213" s="14">
        <v>8.4122484699999998</v>
      </c>
      <c r="E213" s="29">
        <f t="shared" si="43"/>
        <v>252.91924736786888</v>
      </c>
      <c r="F213" s="29">
        <f t="shared" si="46"/>
        <v>0.18721998091385317</v>
      </c>
      <c r="G213" s="29">
        <f t="shared" si="47"/>
        <v>1.5180600340886394E-3</v>
      </c>
      <c r="I213" s="43"/>
      <c r="Q213" s="46">
        <v>253.9950968</v>
      </c>
      <c r="R213" s="46">
        <v>0.189875443</v>
      </c>
      <c r="S213" s="46">
        <v>1.5330700000000001E-3</v>
      </c>
    </row>
    <row r="214" spans="1:19" x14ac:dyDescent="0.2">
      <c r="A214" s="1">
        <v>5.1120000000000001</v>
      </c>
      <c r="B214" s="14">
        <v>3090</v>
      </c>
      <c r="C214" s="14">
        <v>367.02222219999999</v>
      </c>
      <c r="D214" s="14">
        <v>8.4235875359999994</v>
      </c>
      <c r="E214" s="29">
        <f t="shared" si="43"/>
        <v>252.75421573525219</v>
      </c>
      <c r="F214" s="29">
        <f t="shared" si="46"/>
        <v>0.18844548379290305</v>
      </c>
      <c r="G214" s="29">
        <f t="shared" si="47"/>
        <v>1.5297286698624059E-3</v>
      </c>
      <c r="I214" s="43"/>
      <c r="Q214" s="46">
        <v>253.8275367</v>
      </c>
      <c r="R214" s="46">
        <v>0.19154610799999999</v>
      </c>
      <c r="S214" s="46">
        <v>1.5483230000000001E-3</v>
      </c>
    </row>
    <row r="215" spans="1:19" x14ac:dyDescent="0.2">
      <c r="A215" s="1">
        <v>5.1360000000000001</v>
      </c>
      <c r="B215" s="14">
        <v>3050.688889</v>
      </c>
      <c r="C215" s="14">
        <v>361.6</v>
      </c>
      <c r="D215" s="14">
        <v>8.4327128210000009</v>
      </c>
      <c r="E215" s="29">
        <f t="shared" si="43"/>
        <v>252.62147649223368</v>
      </c>
      <c r="F215" s="29">
        <f t="shared" si="46"/>
        <v>0.19007066786978119</v>
      </c>
      <c r="G215" s="29">
        <f t="shared" si="47"/>
        <v>1.5424775035889585E-3</v>
      </c>
      <c r="I215" s="43"/>
      <c r="Q215" s="46">
        <v>253.6924933</v>
      </c>
      <c r="R215" s="46">
        <v>0.19354136999999999</v>
      </c>
      <c r="S215" s="46">
        <v>1.564012E-3</v>
      </c>
    </row>
    <row r="216" spans="1:19" x14ac:dyDescent="0.2">
      <c r="A216" s="1">
        <v>5.16</v>
      </c>
      <c r="B216" s="14">
        <v>3014.1555560000002</v>
      </c>
      <c r="C216" s="14">
        <v>357.02222219999999</v>
      </c>
      <c r="D216" s="14">
        <v>8.4386778969999998</v>
      </c>
      <c r="E216" s="29">
        <f t="shared" si="43"/>
        <v>252.53474121623697</v>
      </c>
      <c r="F216" s="29">
        <f t="shared" si="46"/>
        <v>0.19139540394284821</v>
      </c>
      <c r="G216" s="29">
        <f t="shared" si="47"/>
        <v>1.5533412468522704E-3</v>
      </c>
      <c r="I216" s="43"/>
      <c r="Q216" s="46">
        <v>253.60412339999999</v>
      </c>
      <c r="R216" s="46">
        <v>0.19511440699999999</v>
      </c>
      <c r="S216" s="46">
        <v>1.5768469999999999E-3</v>
      </c>
    </row>
    <row r="217" spans="1:19" x14ac:dyDescent="0.2">
      <c r="A217" s="1">
        <v>5.1840000000000002</v>
      </c>
      <c r="B217" s="14">
        <v>2979.1333330000002</v>
      </c>
      <c r="C217" s="14">
        <v>353.04444439999997</v>
      </c>
      <c r="D217" s="14">
        <v>8.4463398220000006</v>
      </c>
      <c r="E217" s="29">
        <f t="shared" si="43"/>
        <v>252.42337264518918</v>
      </c>
      <c r="F217" s="29">
        <f t="shared" si="46"/>
        <v>0.19254391309984431</v>
      </c>
      <c r="G217" s="29">
        <f t="shared" si="47"/>
        <v>1.5636468415521387E-3</v>
      </c>
      <c r="I217" s="43"/>
      <c r="Q217" s="46">
        <v>253.4905076</v>
      </c>
      <c r="R217" s="46">
        <v>0.196572621</v>
      </c>
      <c r="S217" s="46">
        <v>1.5896440000000001E-3</v>
      </c>
    </row>
    <row r="218" spans="1:19" x14ac:dyDescent="0.2">
      <c r="A218" s="1">
        <v>5.2080000000000002</v>
      </c>
      <c r="B218" s="14">
        <v>2941.9555559999999</v>
      </c>
      <c r="C218" s="14">
        <v>347.84444439999999</v>
      </c>
      <c r="D218" s="14">
        <v>8.4575344280000007</v>
      </c>
      <c r="E218" s="29">
        <f t="shared" si="43"/>
        <v>252.2607350314122</v>
      </c>
      <c r="F218" s="29">
        <f t="shared" si="46"/>
        <v>0.19423870531165227</v>
      </c>
      <c r="G218" s="29">
        <f t="shared" si="47"/>
        <v>1.5770230219471883E-3</v>
      </c>
      <c r="I218" s="43"/>
      <c r="Q218" s="46">
        <v>253.3242912</v>
      </c>
      <c r="R218" s="46">
        <v>0.19872197899999999</v>
      </c>
      <c r="S218" s="46">
        <v>1.6066489999999999E-3</v>
      </c>
    </row>
    <row r="219" spans="1:19" x14ac:dyDescent="0.2">
      <c r="A219" s="1">
        <v>5.2320000000000002</v>
      </c>
      <c r="B219" s="14">
        <v>2908.2888889999999</v>
      </c>
      <c r="C219" s="14">
        <v>343.1777778</v>
      </c>
      <c r="D219" s="14">
        <v>8.4672388489999992</v>
      </c>
      <c r="E219" s="29">
        <f t="shared" si="43"/>
        <v>252.11982279360362</v>
      </c>
      <c r="F219" s="29">
        <f t="shared" si="46"/>
        <v>0.19578467589085607</v>
      </c>
      <c r="G219" s="29">
        <f t="shared" si="47"/>
        <v>1.5892257726824383E-3</v>
      </c>
      <c r="I219" s="43"/>
      <c r="Q219" s="46">
        <v>253.17999610000001</v>
      </c>
      <c r="R219" s="46">
        <v>0.200665498</v>
      </c>
      <c r="S219" s="46">
        <v>1.6220239999999999E-3</v>
      </c>
    </row>
    <row r="220" spans="1:19" x14ac:dyDescent="0.2">
      <c r="A220" s="1">
        <v>5.2560000000000002</v>
      </c>
      <c r="B220" s="14">
        <v>2871.7111110000001</v>
      </c>
      <c r="C220" s="14">
        <v>338.75555559999998</v>
      </c>
      <c r="D220" s="14">
        <v>8.4782104910000005</v>
      </c>
      <c r="E220" s="29">
        <f t="shared" si="43"/>
        <v>251.96059353419457</v>
      </c>
      <c r="F220" s="29">
        <f t="shared" si="46"/>
        <v>0.19722075216354781</v>
      </c>
      <c r="G220" s="29">
        <f t="shared" si="47"/>
        <v>1.6016991563269274E-3</v>
      </c>
      <c r="I220" s="43"/>
      <c r="Q220" s="46">
        <v>253.01663260000001</v>
      </c>
      <c r="R220" s="46">
        <v>0.20254460899999999</v>
      </c>
      <c r="S220" s="46">
        <v>1.6380699999999999E-3</v>
      </c>
    </row>
    <row r="221" spans="1:19" x14ac:dyDescent="0.2">
      <c r="A221" s="1">
        <v>5.28</v>
      </c>
      <c r="B221" s="14">
        <v>2838.8936170000002</v>
      </c>
      <c r="C221" s="14">
        <v>335.65957450000002</v>
      </c>
      <c r="D221" s="14">
        <v>8.4892982240000006</v>
      </c>
      <c r="E221" s="29">
        <f t="shared" si="43"/>
        <v>251.79976841415751</v>
      </c>
      <c r="F221" s="29">
        <f t="shared" ref="F221:F230" si="48" xml:space="preserve"> E221^3*(1/SQRT(C221)-1/SQRT(B221))/((2*H$10+H$7*E221)*SQRT(11*47))</f>
        <v>0.19389583742407207</v>
      </c>
      <c r="G221" s="29">
        <f xml:space="preserve"> E221^2*(1/SQRT(C221)+1/SQRT(B221))/((2*H$10+H$7*E221)*SQRT(11*47))</f>
        <v>1.577122575084049E-3</v>
      </c>
      <c r="I221" s="43"/>
      <c r="Q221" s="46">
        <v>252.8513001</v>
      </c>
      <c r="R221" s="46">
        <v>0.19952937300000001</v>
      </c>
      <c r="S221" s="46">
        <v>1.6161960000000001E-3</v>
      </c>
    </row>
    <row r="222" spans="1:19" x14ac:dyDescent="0.2">
      <c r="A222" s="1">
        <v>5.3040000000000003</v>
      </c>
      <c r="B222" s="14">
        <v>2803.553191</v>
      </c>
      <c r="C222" s="14">
        <v>330.91489360000003</v>
      </c>
      <c r="D222" s="14">
        <v>8.499795701</v>
      </c>
      <c r="E222" s="29">
        <f t="shared" si="43"/>
        <v>251.64758613860934</v>
      </c>
      <c r="F222" s="29">
        <f t="shared" si="48"/>
        <v>0.19550900601751808</v>
      </c>
      <c r="G222" s="29">
        <f t="shared" ref="G222:G230" si="49" xml:space="preserve"> E222^2*(1/SQRT(C222)+1/SQRT(B222))/((2*H$10+H$7*E222)*SQRT(11*47))</f>
        <v>1.5901457530435607E-3</v>
      </c>
      <c r="I222" s="43"/>
      <c r="Q222" s="46">
        <v>252.6945494</v>
      </c>
      <c r="R222" s="46">
        <v>0.20156589999999999</v>
      </c>
      <c r="S222" s="46">
        <v>1.6326159999999999E-3</v>
      </c>
    </row>
    <row r="223" spans="1:19" x14ac:dyDescent="0.2">
      <c r="A223" s="1">
        <v>5.3280000000000003</v>
      </c>
      <c r="B223" s="14">
        <v>2770.8936170000002</v>
      </c>
      <c r="C223" s="14">
        <v>324.93617019999999</v>
      </c>
      <c r="D223" s="14">
        <v>8.5147019440000005</v>
      </c>
      <c r="E223" s="29">
        <f t="shared" si="43"/>
        <v>251.43162367774733</v>
      </c>
      <c r="F223" s="29">
        <f t="shared" si="48"/>
        <v>0.1978390077096939</v>
      </c>
      <c r="G223" s="29">
        <f t="shared" si="49"/>
        <v>1.6064052045083733E-3</v>
      </c>
      <c r="I223" s="43"/>
      <c r="Q223" s="46">
        <v>252.47160479999999</v>
      </c>
      <c r="R223" s="46">
        <v>0.20450091200000001</v>
      </c>
      <c r="S223" s="46">
        <v>1.6536579999999999E-3</v>
      </c>
    </row>
    <row r="224" spans="1:19" x14ac:dyDescent="0.2">
      <c r="A224" s="1">
        <v>5.3520000000000003</v>
      </c>
      <c r="B224" s="14">
        <v>2736.851064</v>
      </c>
      <c r="C224" s="14">
        <v>320.61702129999998</v>
      </c>
      <c r="D224" s="14">
        <v>8.5274591389999994</v>
      </c>
      <c r="E224" s="29">
        <f t="shared" si="43"/>
        <v>251.24691948089136</v>
      </c>
      <c r="F224" s="29">
        <f t="shared" si="48"/>
        <v>0.19939733996728809</v>
      </c>
      <c r="G224" s="29">
        <f t="shared" si="49"/>
        <v>1.6196082174610971E-3</v>
      </c>
      <c r="I224" s="43"/>
      <c r="Q224" s="46">
        <v>252.2804711</v>
      </c>
      <c r="R224" s="46">
        <v>0.206563672</v>
      </c>
      <c r="S224" s="46">
        <v>1.670943E-3</v>
      </c>
    </row>
    <row r="225" spans="1:20" x14ac:dyDescent="0.2">
      <c r="A225" s="1">
        <v>5.3760000000000003</v>
      </c>
      <c r="B225" s="14">
        <v>2700.5744679999998</v>
      </c>
      <c r="C225" s="14">
        <v>316.23404260000001</v>
      </c>
      <c r="D225" s="14">
        <v>8.5384882560000008</v>
      </c>
      <c r="E225" s="29">
        <f t="shared" si="43"/>
        <v>251.08732487865942</v>
      </c>
      <c r="F225" s="29">
        <f t="shared" si="48"/>
        <v>0.20095213629404207</v>
      </c>
      <c r="G225" s="29">
        <f t="shared" si="49"/>
        <v>1.6330078697696282E-3</v>
      </c>
      <c r="I225" s="43"/>
      <c r="Q225" s="46">
        <v>252.1149863</v>
      </c>
      <c r="R225" s="46">
        <v>0.20856240700000001</v>
      </c>
      <c r="S225" s="46">
        <v>1.6879429999999999E-3</v>
      </c>
    </row>
    <row r="226" spans="1:20" x14ac:dyDescent="0.2">
      <c r="A226" s="1">
        <v>5.4</v>
      </c>
      <c r="B226" s="14">
        <v>2667.553191</v>
      </c>
      <c r="C226" s="14">
        <v>311.68085109999998</v>
      </c>
      <c r="D226" s="14">
        <v>8.5519619109999994</v>
      </c>
      <c r="E226" s="29">
        <f t="shared" si="43"/>
        <v>250.8924681746312</v>
      </c>
      <c r="F226" s="29">
        <f t="shared" si="48"/>
        <v>0.20272383057564478</v>
      </c>
      <c r="G226" s="29">
        <f t="shared" si="49"/>
        <v>1.6472805463402496E-3</v>
      </c>
      <c r="I226" s="43"/>
      <c r="Q226" s="46">
        <v>251.91252320000001</v>
      </c>
      <c r="R226" s="46">
        <v>0.21087219300000001</v>
      </c>
      <c r="S226" s="46">
        <v>1.7065540000000001E-3</v>
      </c>
    </row>
    <row r="227" spans="1:20" x14ac:dyDescent="0.2">
      <c r="A227" s="1">
        <v>5.4240000000000004</v>
      </c>
      <c r="B227" s="14">
        <v>2634.2127660000001</v>
      </c>
      <c r="C227" s="14">
        <v>307.80851059999998</v>
      </c>
      <c r="D227" s="14">
        <v>8.5697651510000004</v>
      </c>
      <c r="E227" s="29">
        <f t="shared" si="43"/>
        <v>250.63518063277255</v>
      </c>
      <c r="F227" s="29">
        <f t="shared" si="48"/>
        <v>0.20425115125134768</v>
      </c>
      <c r="G227" s="29">
        <f t="shared" si="49"/>
        <v>1.6614433735474517E-3</v>
      </c>
      <c r="I227" s="43"/>
      <c r="Q227" s="46">
        <v>251.64450550000001</v>
      </c>
      <c r="R227" s="46">
        <v>0.21307562999999999</v>
      </c>
      <c r="S227" s="46">
        <v>1.726273E-3</v>
      </c>
    </row>
    <row r="228" spans="1:20" x14ac:dyDescent="0.2">
      <c r="A228" s="1">
        <v>5.4480000000000004</v>
      </c>
      <c r="B228" s="14">
        <v>2602.1276600000001</v>
      </c>
      <c r="C228" s="14">
        <v>302.48936170000002</v>
      </c>
      <c r="D228" s="14">
        <v>8.5863841159999996</v>
      </c>
      <c r="E228" s="29">
        <f t="shared" si="43"/>
        <v>250.39519267501515</v>
      </c>
      <c r="F228" s="29">
        <f t="shared" si="48"/>
        <v>0.20656413960685785</v>
      </c>
      <c r="G228" s="29">
        <f t="shared" si="49"/>
        <v>1.6785071944529595E-3</v>
      </c>
      <c r="I228" s="43"/>
      <c r="Q228" s="46">
        <v>251.3938182</v>
      </c>
      <c r="R228" s="46">
        <v>0.21605611599999999</v>
      </c>
      <c r="S228" s="46">
        <v>1.7486629999999999E-3</v>
      </c>
    </row>
    <row r="229" spans="1:20" x14ac:dyDescent="0.2">
      <c r="A229" s="1">
        <v>5.4720000000000004</v>
      </c>
      <c r="B229" s="14">
        <v>2567.5106380000002</v>
      </c>
      <c r="C229" s="14">
        <v>298.61702129999998</v>
      </c>
      <c r="D229" s="14">
        <v>8.5984111179999996</v>
      </c>
      <c r="E229" s="29">
        <f t="shared" si="43"/>
        <v>250.22162432201299</v>
      </c>
      <c r="F229" s="29">
        <f t="shared" si="48"/>
        <v>0.20805454398563805</v>
      </c>
      <c r="G229" s="29">
        <f t="shared" si="49"/>
        <v>1.6921226155075194E-3</v>
      </c>
      <c r="I229" s="43"/>
      <c r="Q229" s="46">
        <v>251.21210429999999</v>
      </c>
      <c r="R229" s="46">
        <v>0.218020984</v>
      </c>
      <c r="S229" s="46">
        <v>1.766189E-3</v>
      </c>
    </row>
    <row r="230" spans="1:20" x14ac:dyDescent="0.2">
      <c r="A230" s="1">
        <v>5.4960000000000004</v>
      </c>
      <c r="B230" s="14">
        <v>2536.3404260000002</v>
      </c>
      <c r="C230" s="14">
        <v>295.06382980000001</v>
      </c>
      <c r="D230" s="14">
        <v>8.6095481839999994</v>
      </c>
      <c r="E230" s="29">
        <f t="shared" si="43"/>
        <v>250.06097909987932</v>
      </c>
      <c r="F230" s="29">
        <f t="shared" si="48"/>
        <v>0.20946192345523482</v>
      </c>
      <c r="G230" s="29">
        <f t="shared" si="49"/>
        <v>1.7048241239019241E-3</v>
      </c>
      <c r="I230" s="43"/>
      <c r="Q230" s="46">
        <v>251.0436205</v>
      </c>
      <c r="R230" s="46">
        <v>0.219868441</v>
      </c>
      <c r="S230" s="46">
        <v>1.782519E-3</v>
      </c>
    </row>
    <row r="231" spans="1:20" x14ac:dyDescent="0.2">
      <c r="A231" s="1">
        <v>5.52</v>
      </c>
      <c r="B231" s="14">
        <v>2509.653061</v>
      </c>
      <c r="C231" s="14">
        <v>290.95918369999998</v>
      </c>
      <c r="D231" s="14">
        <v>8.6213244850000006</v>
      </c>
      <c r="E231" s="29">
        <f t="shared" si="43"/>
        <v>249.89119552799303</v>
      </c>
      <c r="F231" s="29">
        <f t="shared" ref="F231:F240" si="50" xml:space="preserve"> E231^3*(1/SQRT(C231)-1/SQRT(B231))/((2*H$10+H$7*E231)*SQRT(11*49))</f>
        <v>0.20694854161330806</v>
      </c>
      <c r="G231" s="29">
        <f xml:space="preserve"> E231^2*(1/SQRT(C231)+1/SQRT(B231))/((2*H$10+H$7*E231)*SQRT(11*49))</f>
        <v>1.6832837423557108E-3</v>
      </c>
      <c r="I231" s="43"/>
      <c r="Q231" s="46">
        <v>250.86524410000001</v>
      </c>
      <c r="R231" s="46">
        <v>0.21761350400000001</v>
      </c>
      <c r="S231" s="46">
        <v>1.7631579999999999E-3</v>
      </c>
    </row>
    <row r="232" spans="1:20" x14ac:dyDescent="0.2">
      <c r="A232" s="1">
        <v>5.5439999999999996</v>
      </c>
      <c r="B232" s="14">
        <v>2480.0204079999999</v>
      </c>
      <c r="C232" s="14">
        <v>286.59183669999999</v>
      </c>
      <c r="D232" s="14">
        <v>8.6320024909999997</v>
      </c>
      <c r="E232" s="29">
        <f t="shared" si="43"/>
        <v>249.73731833863533</v>
      </c>
      <c r="F232" s="29">
        <f t="shared" si="50"/>
        <v>0.20886054802635864</v>
      </c>
      <c r="G232" s="29">
        <f t="shared" ref="G232:G240" si="51" xml:space="preserve"> E232^2*(1/SQRT(C232)+1/SQRT(B232))/((2*H$10+H$7*E232)*SQRT(11*49))</f>
        <v>1.6977606034689675E-3</v>
      </c>
      <c r="I232" s="43"/>
      <c r="Q232" s="46">
        <v>250.70330939999999</v>
      </c>
      <c r="R232" s="46">
        <v>0.21996944099999999</v>
      </c>
      <c r="S232" s="46">
        <v>1.7811719999999999E-3</v>
      </c>
    </row>
    <row r="233" spans="1:20" x14ac:dyDescent="0.2">
      <c r="A233" s="1">
        <v>5.5679999999999996</v>
      </c>
      <c r="B233" s="14">
        <v>2449.346939</v>
      </c>
      <c r="C233" s="14">
        <v>283</v>
      </c>
      <c r="D233" s="14">
        <v>8.6469047529999994</v>
      </c>
      <c r="E233" s="29">
        <f t="shared" si="43"/>
        <v>249.52267883461903</v>
      </c>
      <c r="F233" s="29">
        <f t="shared" si="50"/>
        <v>0.21042689439021769</v>
      </c>
      <c r="G233" s="29">
        <f t="shared" si="51"/>
        <v>1.7118545666899075E-3</v>
      </c>
      <c r="I233" s="43"/>
      <c r="Q233" s="46">
        <v>250.47700950000001</v>
      </c>
      <c r="R233" s="46">
        <v>0.222096144</v>
      </c>
      <c r="S233" s="46">
        <v>1.7999019999999999E-3</v>
      </c>
    </row>
    <row r="234" spans="1:20" x14ac:dyDescent="0.2">
      <c r="A234" s="1">
        <v>5.5919999999999996</v>
      </c>
      <c r="B234" s="14">
        <v>2418.7346940000002</v>
      </c>
      <c r="C234" s="14">
        <v>279.30612239999999</v>
      </c>
      <c r="D234" s="14">
        <v>8.6580690679999996</v>
      </c>
      <c r="E234" s="29">
        <f t="shared" si="43"/>
        <v>249.36196143035679</v>
      </c>
      <c r="F234" s="29">
        <f t="shared" si="50"/>
        <v>0.21202414672159065</v>
      </c>
      <c r="G234" s="29">
        <f t="shared" si="51"/>
        <v>1.7255877191576655E-3</v>
      </c>
      <c r="I234" s="43"/>
      <c r="Q234" s="46">
        <v>250.30724509999999</v>
      </c>
      <c r="R234" s="46">
        <v>0.22413546100000001</v>
      </c>
      <c r="S234" s="46">
        <v>1.8172679999999999E-3</v>
      </c>
    </row>
    <row r="235" spans="1:20" s="15" customFormat="1" x14ac:dyDescent="0.2">
      <c r="A235" s="17">
        <v>5.6159999999999997</v>
      </c>
      <c r="B235" s="18">
        <v>2390.5102040000002</v>
      </c>
      <c r="C235" s="18">
        <v>276.0816327</v>
      </c>
      <c r="D235" s="18">
        <v>8.6694132499999998</v>
      </c>
      <c r="E235" s="36">
        <f t="shared" si="43"/>
        <v>249.1987268676566</v>
      </c>
      <c r="F235" s="36">
        <f t="shared" si="50"/>
        <v>0.21343698691772514</v>
      </c>
      <c r="G235" s="36">
        <f t="shared" si="51"/>
        <v>1.7383082723451415E-3</v>
      </c>
      <c r="H235" s="27"/>
      <c r="I235" s="44"/>
      <c r="J235" s="45"/>
      <c r="K235" s="22"/>
      <c r="L235" s="22"/>
      <c r="M235" s="19"/>
      <c r="N235" s="19"/>
      <c r="P235" s="30"/>
      <c r="Q235" s="47">
        <v>250.1345498</v>
      </c>
      <c r="R235" s="47">
        <v>0.22598475200000001</v>
      </c>
      <c r="S235" s="47">
        <v>1.8336159999999999E-3</v>
      </c>
      <c r="T235" s="47"/>
    </row>
    <row r="236" spans="1:20" x14ac:dyDescent="0.2">
      <c r="A236" s="1">
        <v>5.64</v>
      </c>
      <c r="B236" s="14">
        <v>2363.8979589999999</v>
      </c>
      <c r="C236" s="14">
        <v>272.67346939999999</v>
      </c>
      <c r="D236" s="14">
        <v>8.680722201</v>
      </c>
      <c r="E236" s="29">
        <f t="shared" si="43"/>
        <v>249.03607029885131</v>
      </c>
      <c r="F236" s="29">
        <f t="shared" si="50"/>
        <v>0.21502185653060182</v>
      </c>
      <c r="G236" s="29">
        <f t="shared" si="51"/>
        <v>1.7515344182992268E-3</v>
      </c>
      <c r="I236" s="43"/>
      <c r="Q236" s="46">
        <v>249.9621976</v>
      </c>
      <c r="R236" s="46">
        <v>0.22801418200000001</v>
      </c>
      <c r="S236" s="46">
        <v>1.8504859999999999E-3</v>
      </c>
    </row>
    <row r="237" spans="1:20" x14ac:dyDescent="0.2">
      <c r="A237" s="1">
        <v>5.6639999999999997</v>
      </c>
      <c r="B237" s="14">
        <v>2336.693878</v>
      </c>
      <c r="C237" s="14">
        <v>269.32653060000001</v>
      </c>
      <c r="D237" s="14">
        <v>8.6912368329999996</v>
      </c>
      <c r="E237" s="29">
        <f t="shared" si="43"/>
        <v>248.884900875689</v>
      </c>
      <c r="F237" s="29">
        <f t="shared" si="50"/>
        <v>0.21657360164697612</v>
      </c>
      <c r="G237" s="29">
        <f t="shared" si="51"/>
        <v>1.764720801294341E-3</v>
      </c>
      <c r="I237" s="43"/>
      <c r="Q237" s="46">
        <v>249.80178069999999</v>
      </c>
      <c r="R237" s="46">
        <v>0.22998344700000001</v>
      </c>
      <c r="S237" s="46">
        <v>1.8671110000000001E-3</v>
      </c>
    </row>
    <row r="238" spans="1:20" x14ac:dyDescent="0.2">
      <c r="A238" s="1">
        <v>5.6879999999999997</v>
      </c>
      <c r="B238" s="14">
        <v>2312.3673469999999</v>
      </c>
      <c r="C238" s="14">
        <v>265.12244900000002</v>
      </c>
      <c r="D238" s="14">
        <v>8.7021983130000002</v>
      </c>
      <c r="E238" s="29">
        <f t="shared" si="43"/>
        <v>248.7273699772814</v>
      </c>
      <c r="F238" s="29">
        <f t="shared" si="50"/>
        <v>0.21876642217382566</v>
      </c>
      <c r="G238" s="29">
        <f t="shared" si="51"/>
        <v>1.7801219147871234E-3</v>
      </c>
      <c r="I238" s="43"/>
      <c r="Q238" s="46">
        <v>249.6343747</v>
      </c>
      <c r="R238" s="46">
        <v>0.23264748699999999</v>
      </c>
      <c r="S238" s="46">
        <v>1.886195E-3</v>
      </c>
    </row>
    <row r="239" spans="1:20" x14ac:dyDescent="0.2">
      <c r="A239" s="1">
        <v>5.7119999999999997</v>
      </c>
      <c r="B239" s="14">
        <v>2287.2448979999999</v>
      </c>
      <c r="C239" s="14">
        <v>262.14285710000001</v>
      </c>
      <c r="D239" s="14">
        <v>8.7120888319999992</v>
      </c>
      <c r="E239" s="29">
        <f t="shared" si="43"/>
        <v>248.58528428220697</v>
      </c>
      <c r="F239" s="29">
        <f t="shared" si="50"/>
        <v>0.22019879432800599</v>
      </c>
      <c r="G239" s="29">
        <f t="shared" si="51"/>
        <v>1.7925420236315423E-3</v>
      </c>
      <c r="I239" s="43"/>
      <c r="Q239" s="46">
        <v>249.48317650000001</v>
      </c>
      <c r="R239" s="46">
        <v>0.23447055999999999</v>
      </c>
      <c r="S239" s="46">
        <v>1.901853E-3</v>
      </c>
    </row>
    <row r="240" spans="1:20" x14ac:dyDescent="0.2">
      <c r="A240" s="1">
        <v>5.7359999999999998</v>
      </c>
      <c r="B240" s="14">
        <v>2260.4489800000001</v>
      </c>
      <c r="C240" s="14">
        <v>259.14285710000001</v>
      </c>
      <c r="D240" s="14">
        <v>8.7262388200000007</v>
      </c>
      <c r="E240" s="29">
        <f t="shared" si="43"/>
        <v>248.3820950514781</v>
      </c>
      <c r="F240" s="29">
        <f t="shared" si="50"/>
        <v>0.22170277079292516</v>
      </c>
      <c r="G240" s="29">
        <f t="shared" si="51"/>
        <v>1.8064511888193826E-3</v>
      </c>
      <c r="I240" s="43"/>
      <c r="Q240" s="46">
        <v>249.26662300000001</v>
      </c>
      <c r="R240" s="46">
        <v>0.23649585400000001</v>
      </c>
      <c r="S240" s="46">
        <v>1.920148E-3</v>
      </c>
    </row>
    <row r="241" spans="1:19" x14ac:dyDescent="0.2">
      <c r="A241" s="1">
        <v>5.76</v>
      </c>
      <c r="B241" s="14">
        <v>2236.8431369999998</v>
      </c>
      <c r="C241" s="14">
        <v>256.50980390000001</v>
      </c>
      <c r="D241" s="14">
        <v>8.7427387450000005</v>
      </c>
      <c r="E241" s="29">
        <f t="shared" si="43"/>
        <v>248.14528813631904</v>
      </c>
      <c r="F241" s="29">
        <f t="shared" ref="F241:F250" si="52" xml:space="preserve"> E241^3*(1/SQRT(C241)-1/SQRT(B241))/((2*H$10+H$7*E241)*SQRT(11*51))</f>
        <v>0.21869750966747994</v>
      </c>
      <c r="G241" s="29">
        <f xml:space="preserve"> E241^2*(1/SQRT(C241)+1/SQRT(B241))/((2*H$10+H$7*E241)*SQRT(11*51))</f>
        <v>1.783859274258682E-3</v>
      </c>
      <c r="I241" s="43"/>
      <c r="Q241" s="46">
        <v>249.0137565</v>
      </c>
      <c r="R241" s="46">
        <v>0.233765847</v>
      </c>
      <c r="S241" s="46">
        <v>1.9001179999999999E-3</v>
      </c>
    </row>
    <row r="242" spans="1:19" x14ac:dyDescent="0.2">
      <c r="A242" s="1">
        <v>5.7839999999999998</v>
      </c>
      <c r="B242" s="14">
        <v>2211.8431369999998</v>
      </c>
      <c r="C242" s="14">
        <v>253.0392157</v>
      </c>
      <c r="D242" s="14">
        <v>8.7598358810000008</v>
      </c>
      <c r="E242" s="29">
        <f t="shared" si="43"/>
        <v>247.90004958282182</v>
      </c>
      <c r="F242" s="29">
        <f t="shared" si="52"/>
        <v>0.22063159029582149</v>
      </c>
      <c r="G242" s="29">
        <f t="shared" ref="G242:G250" si="53" xml:space="preserve"> E242^2*(1/SQRT(C242)+1/SQRT(B242))/((2*H$10+H$7*E242)*SQRT(11*51))</f>
        <v>1.7997753677553025E-3</v>
      </c>
      <c r="I242" s="43"/>
      <c r="Q242" s="46">
        <v>248.75135069999999</v>
      </c>
      <c r="R242" s="46">
        <v>0.236317107</v>
      </c>
      <c r="S242" s="46">
        <v>1.921131E-3</v>
      </c>
    </row>
    <row r="243" spans="1:19" x14ac:dyDescent="0.2">
      <c r="A243" s="1">
        <v>5.8079999999999998</v>
      </c>
      <c r="B243" s="14">
        <v>2185.4313729999999</v>
      </c>
      <c r="C243" s="14">
        <v>249.0784314</v>
      </c>
      <c r="D243" s="14">
        <v>8.7774643920000006</v>
      </c>
      <c r="E243" s="29">
        <f t="shared" si="43"/>
        <v>247.64733281354154</v>
      </c>
      <c r="F243" s="29">
        <f t="shared" si="52"/>
        <v>0.22291401739661229</v>
      </c>
      <c r="G243" s="29">
        <f t="shared" si="53"/>
        <v>1.8176380344918695E-3</v>
      </c>
      <c r="I243" s="43"/>
      <c r="Q243" s="46">
        <v>248.48038840000001</v>
      </c>
      <c r="R243" s="46">
        <v>0.23925147699999999</v>
      </c>
      <c r="S243" s="46">
        <v>1.944313E-3</v>
      </c>
    </row>
    <row r="244" spans="1:19" x14ac:dyDescent="0.2">
      <c r="A244" s="1">
        <v>5.8319999999999999</v>
      </c>
      <c r="B244" s="14">
        <v>2158.6274509999998</v>
      </c>
      <c r="C244" s="14">
        <v>246.3137255</v>
      </c>
      <c r="D244" s="14">
        <v>8.789339644</v>
      </c>
      <c r="E244" s="29">
        <f t="shared" si="43"/>
        <v>247.47717262082443</v>
      </c>
      <c r="F244" s="29">
        <f t="shared" si="52"/>
        <v>0.22431421681041591</v>
      </c>
      <c r="G244" s="29">
        <f t="shared" si="53"/>
        <v>1.8311354750926796E-3</v>
      </c>
      <c r="I244" s="43"/>
      <c r="Q244" s="46">
        <v>248.29763399999999</v>
      </c>
      <c r="R244" s="46">
        <v>0.241077927</v>
      </c>
      <c r="S244" s="46">
        <v>1.9614789999999999E-3</v>
      </c>
    </row>
    <row r="245" spans="1:19" x14ac:dyDescent="0.2">
      <c r="A245" s="1">
        <v>5.8559999999999999</v>
      </c>
      <c r="B245" s="14">
        <v>2132.6470589999999</v>
      </c>
      <c r="C245" s="14">
        <v>241.9215686</v>
      </c>
      <c r="D245" s="14">
        <v>8.8021613199999997</v>
      </c>
      <c r="E245" s="29">
        <f t="shared" si="43"/>
        <v>247.29352100516977</v>
      </c>
      <c r="F245" s="29">
        <f t="shared" si="52"/>
        <v>0.22692269309859137</v>
      </c>
      <c r="G245" s="29">
        <f t="shared" si="53"/>
        <v>1.8496580833358249E-3</v>
      </c>
      <c r="I245" s="43"/>
      <c r="Q245" s="46">
        <v>248.10011700000001</v>
      </c>
      <c r="R245" s="46">
        <v>0.24422724500000001</v>
      </c>
      <c r="S245" s="46">
        <v>1.9842359999999999E-3</v>
      </c>
    </row>
    <row r="246" spans="1:19" x14ac:dyDescent="0.2">
      <c r="A246" s="1">
        <v>5.88</v>
      </c>
      <c r="B246" s="14">
        <v>2109.8627449999999</v>
      </c>
      <c r="C246" s="14">
        <v>238.66666670000001</v>
      </c>
      <c r="D246" s="14">
        <v>8.8149592040000009</v>
      </c>
      <c r="E246" s="29">
        <f t="shared" si="43"/>
        <v>247.11028053802849</v>
      </c>
      <c r="F246" s="29">
        <f t="shared" si="52"/>
        <v>0.22887327336685839</v>
      </c>
      <c r="G246" s="29">
        <f t="shared" si="53"/>
        <v>1.8649543545978936E-3</v>
      </c>
      <c r="I246" s="43"/>
      <c r="Q246" s="46">
        <v>247.9027663</v>
      </c>
      <c r="R246" s="46">
        <v>0.246666889</v>
      </c>
      <c r="S246" s="46">
        <v>2.003519E-3</v>
      </c>
    </row>
    <row r="247" spans="1:19" x14ac:dyDescent="0.2">
      <c r="A247" s="1">
        <v>5.9039999999999999</v>
      </c>
      <c r="B247" s="14">
        <v>2085.1372550000001</v>
      </c>
      <c r="C247" s="14">
        <v>235.41176469999999</v>
      </c>
      <c r="D247" s="14">
        <v>8.8271699639999994</v>
      </c>
      <c r="E247" s="29">
        <f t="shared" si="43"/>
        <v>246.93551019847078</v>
      </c>
      <c r="F247" s="29">
        <f t="shared" si="52"/>
        <v>0.23080199034232909</v>
      </c>
      <c r="G247" s="29">
        <f t="shared" si="53"/>
        <v>1.8806156564700645E-3</v>
      </c>
      <c r="I247" s="43"/>
      <c r="Q247" s="46">
        <v>247.71428689999999</v>
      </c>
      <c r="R247" s="46">
        <v>0.24906557500000001</v>
      </c>
      <c r="S247" s="46">
        <v>2.0230500000000002E-3</v>
      </c>
    </row>
    <row r="248" spans="1:19" x14ac:dyDescent="0.2">
      <c r="A248" s="1">
        <v>5.9279999999999999</v>
      </c>
      <c r="B248" s="14">
        <v>2059.9215690000001</v>
      </c>
      <c r="C248" s="14">
        <v>232.2352941</v>
      </c>
      <c r="D248" s="14">
        <v>8.8396656799999995</v>
      </c>
      <c r="E248" s="29">
        <f t="shared" si="43"/>
        <v>246.75672382686392</v>
      </c>
      <c r="F248" s="29">
        <f t="shared" si="52"/>
        <v>0.23270642402262282</v>
      </c>
      <c r="G248" s="29">
        <f t="shared" si="53"/>
        <v>1.8964884969848049E-3</v>
      </c>
      <c r="I248" s="43"/>
      <c r="Q248" s="46">
        <v>247.5212286</v>
      </c>
      <c r="R248" s="46">
        <v>0.25144334699999998</v>
      </c>
      <c r="S248" s="46">
        <v>2.0428600000000001E-3</v>
      </c>
    </row>
    <row r="249" spans="1:19" x14ac:dyDescent="0.2">
      <c r="A249" s="1">
        <v>5.952</v>
      </c>
      <c r="B249" s="14">
        <v>2034.8627449999999</v>
      </c>
      <c r="C249" s="14">
        <v>229.86274510000001</v>
      </c>
      <c r="D249" s="14">
        <v>8.8470677450000004</v>
      </c>
      <c r="E249" s="29">
        <f t="shared" si="43"/>
        <v>246.65084550503144</v>
      </c>
      <c r="F249" s="29">
        <f t="shared" si="52"/>
        <v>0.23393637947086959</v>
      </c>
      <c r="G249" s="29">
        <f t="shared" si="53"/>
        <v>1.9087546295682566E-3</v>
      </c>
      <c r="I249" s="43"/>
      <c r="Q249" s="46">
        <v>247.40678249999999</v>
      </c>
      <c r="R249" s="46">
        <v>0.25296084699999999</v>
      </c>
      <c r="S249" s="46">
        <v>2.0576739999999998E-3</v>
      </c>
    </row>
    <row r="250" spans="1:19" x14ac:dyDescent="0.2">
      <c r="A250" s="1">
        <v>5.976</v>
      </c>
      <c r="B250" s="14">
        <v>2012.9803919999999</v>
      </c>
      <c r="C250" s="14">
        <v>227.0392157</v>
      </c>
      <c r="D250" s="14">
        <v>8.8563375020000006</v>
      </c>
      <c r="E250" s="29">
        <f t="shared" si="43"/>
        <v>246.51828165923672</v>
      </c>
      <c r="F250" s="29">
        <f t="shared" si="52"/>
        <v>0.23566725150335957</v>
      </c>
      <c r="G250" s="29">
        <f t="shared" si="53"/>
        <v>1.9227840209723977E-3</v>
      </c>
      <c r="I250" s="43"/>
      <c r="Q250" s="46">
        <v>247.2633721</v>
      </c>
      <c r="R250" s="46">
        <v>0.25506648199999998</v>
      </c>
      <c r="S250" s="46">
        <v>2.0747890000000001E-3</v>
      </c>
    </row>
    <row r="251" spans="1:19" x14ac:dyDescent="0.2">
      <c r="A251" s="1">
        <v>6</v>
      </c>
      <c r="B251" s="14">
        <v>1993.132075</v>
      </c>
      <c r="C251" s="14">
        <v>224.86792449999999</v>
      </c>
      <c r="D251" s="14">
        <v>8.859999706</v>
      </c>
      <c r="E251" s="29">
        <f t="shared" si="43"/>
        <v>246.46591859961785</v>
      </c>
      <c r="F251" s="29">
        <f t="shared" ref="F251:F260" si="54" xml:space="preserve"> E251^3*(1/SQRT(C251)-1/SQRT(B251))/((2*H$10+H$7*E251)*SQRT(11*53))</f>
        <v>0.23234753353393209</v>
      </c>
      <c r="G251" s="29">
        <f xml:space="preserve"> E251^2*(1/SQRT(C251)+1/SQRT(B251))/((2*H$10+H$7*E251)*SQRT(11*53))</f>
        <v>1.89631658893928E-3</v>
      </c>
      <c r="I251" s="43"/>
      <c r="Q251" s="46">
        <v>247.20668860000001</v>
      </c>
      <c r="R251" s="46">
        <v>0.25156348899999997</v>
      </c>
      <c r="S251" s="46">
        <v>2.0469960000000001E-3</v>
      </c>
    </row>
    <row r="252" spans="1:19" x14ac:dyDescent="0.2">
      <c r="A252" s="1">
        <v>6.024</v>
      </c>
      <c r="B252" s="14">
        <v>1968.5660379999999</v>
      </c>
      <c r="C252" s="14">
        <v>222.32075470000001</v>
      </c>
      <c r="D252" s="14">
        <v>8.8620021050000002</v>
      </c>
      <c r="E252" s="29">
        <f t="shared" si="43"/>
        <v>246.43728994159588</v>
      </c>
      <c r="F252" s="29">
        <f t="shared" si="54"/>
        <v>0.23365570832829463</v>
      </c>
      <c r="G252" s="29">
        <f t="shared" ref="G252:G260" si="55" xml:space="preserve"> E252^2*(1/SQRT(C252)+1/SQRT(B252))/((2*H$10+H$7*E252)*SQRT(11*53))</f>
        <v>1.9079444467653161E-3</v>
      </c>
      <c r="I252" s="43"/>
      <c r="Q252" s="46">
        <v>247.17568919999999</v>
      </c>
      <c r="R252" s="46">
        <v>0.25302905799999997</v>
      </c>
      <c r="S252" s="46">
        <v>2.0599680000000001E-3</v>
      </c>
    </row>
    <row r="253" spans="1:19" x14ac:dyDescent="0.2">
      <c r="A253" s="1">
        <v>6.048</v>
      </c>
      <c r="B253" s="14">
        <v>1946.415094</v>
      </c>
      <c r="C253" s="14">
        <v>219.2264151</v>
      </c>
      <c r="D253" s="14">
        <v>8.861842373</v>
      </c>
      <c r="E253" s="29">
        <f t="shared" si="43"/>
        <v>246.43957360401592</v>
      </c>
      <c r="F253" s="29">
        <f t="shared" si="54"/>
        <v>0.23545633976828717</v>
      </c>
      <c r="G253" s="29">
        <f t="shared" si="55"/>
        <v>1.9206659510116483E-3</v>
      </c>
      <c r="I253" s="43"/>
      <c r="Q253" s="46">
        <v>247.1781622</v>
      </c>
      <c r="R253" s="46">
        <v>0.25497503999999999</v>
      </c>
      <c r="S253" s="46">
        <v>2.0736690000000002E-3</v>
      </c>
    </row>
    <row r="254" spans="1:19" x14ac:dyDescent="0.2">
      <c r="A254" s="1">
        <v>6.0720000000000001</v>
      </c>
      <c r="B254" s="14">
        <v>1922.8113209999999</v>
      </c>
      <c r="C254" s="14">
        <v>217.13207550000001</v>
      </c>
      <c r="D254" s="14">
        <v>8.8627187000000003</v>
      </c>
      <c r="E254" s="29">
        <f t="shared" si="43"/>
        <v>246.4270450157947</v>
      </c>
      <c r="F254" s="29">
        <f t="shared" si="54"/>
        <v>0.23645160671420545</v>
      </c>
      <c r="G254" s="29">
        <f t="shared" si="55"/>
        <v>1.9307830409737577E-3</v>
      </c>
      <c r="I254" s="43"/>
      <c r="Q254" s="46">
        <v>247.1645944</v>
      </c>
      <c r="R254" s="46">
        <v>0.25607454699999999</v>
      </c>
      <c r="S254" s="46">
        <v>2.0847779999999998E-3</v>
      </c>
    </row>
    <row r="255" spans="1:19" x14ac:dyDescent="0.2">
      <c r="A255" s="1">
        <v>6.0960000000000001</v>
      </c>
      <c r="B255" s="14">
        <v>1901.9433959999999</v>
      </c>
      <c r="C255" s="14">
        <v>214.5283019</v>
      </c>
      <c r="D255" s="14">
        <v>8.8678095979999991</v>
      </c>
      <c r="E255" s="29">
        <f t="shared" si="43"/>
        <v>246.35426755025384</v>
      </c>
      <c r="F255" s="29">
        <f t="shared" si="54"/>
        <v>0.23805706455529702</v>
      </c>
      <c r="G255" s="29">
        <f t="shared" si="55"/>
        <v>1.9436188492054497E-3</v>
      </c>
      <c r="I255" s="43"/>
      <c r="Q255" s="46">
        <v>247.0857579</v>
      </c>
      <c r="R255" s="46">
        <v>0.25793961100000001</v>
      </c>
      <c r="S255" s="46">
        <v>2.0997149999999998E-3</v>
      </c>
    </row>
    <row r="256" spans="1:19" x14ac:dyDescent="0.2">
      <c r="A256" s="1">
        <v>6.12</v>
      </c>
      <c r="B256" s="14">
        <v>1878.584906</v>
      </c>
      <c r="C256" s="14">
        <v>212.13207550000001</v>
      </c>
      <c r="D256" s="14">
        <v>8.8718136669999996</v>
      </c>
      <c r="E256" s="29">
        <f t="shared" si="43"/>
        <v>246.2970336146534</v>
      </c>
      <c r="F256" s="29">
        <f t="shared" si="54"/>
        <v>0.23941344015851382</v>
      </c>
      <c r="G256" s="29">
        <f t="shared" si="55"/>
        <v>1.9559801855503541E-3</v>
      </c>
      <c r="I256" s="43"/>
      <c r="Q256" s="46">
        <v>247.0237319</v>
      </c>
      <c r="R256" s="46">
        <v>0.25950831699999999</v>
      </c>
      <c r="S256" s="46">
        <v>2.113916E-3</v>
      </c>
    </row>
    <row r="257" spans="1:19" x14ac:dyDescent="0.2">
      <c r="A257" s="1">
        <v>6.1440000000000001</v>
      </c>
      <c r="B257" s="14">
        <v>1858.2264150000001</v>
      </c>
      <c r="C257" s="14">
        <v>209.67924529999999</v>
      </c>
      <c r="D257" s="14">
        <v>8.8758049959999994</v>
      </c>
      <c r="E257" s="29">
        <f t="shared" si="43"/>
        <v>246.23998754417386</v>
      </c>
      <c r="F257" s="29">
        <f t="shared" si="54"/>
        <v>0.24093860883608434</v>
      </c>
      <c r="G257" s="29">
        <f t="shared" si="55"/>
        <v>1.9683495442595319E-3</v>
      </c>
      <c r="I257" s="43"/>
      <c r="Q257" s="46">
        <v>246.96188599999999</v>
      </c>
      <c r="R257" s="46">
        <v>0.26126005400000002</v>
      </c>
      <c r="S257" s="46">
        <v>2.1281270000000001E-3</v>
      </c>
    </row>
    <row r="258" spans="1:19" x14ac:dyDescent="0.2">
      <c r="A258" s="1">
        <v>6.1680000000000001</v>
      </c>
      <c r="B258" s="14">
        <v>1835.792453</v>
      </c>
      <c r="C258" s="14">
        <v>207.30188680000001</v>
      </c>
      <c r="D258" s="14">
        <v>8.8826516729999998</v>
      </c>
      <c r="E258" s="29">
        <f t="shared" si="43"/>
        <v>246.14214462363336</v>
      </c>
      <c r="F258" s="29">
        <f t="shared" si="54"/>
        <v>0.24241646463185826</v>
      </c>
      <c r="G258" s="29">
        <f t="shared" si="55"/>
        <v>1.9817680152355009E-3</v>
      </c>
      <c r="I258" s="43"/>
      <c r="Q258" s="46">
        <v>246.85575679999999</v>
      </c>
      <c r="R258" s="46">
        <v>0.26303077000000002</v>
      </c>
      <c r="S258" s="46">
        <v>2.1440750000000001E-3</v>
      </c>
    </row>
    <row r="259" spans="1:19" x14ac:dyDescent="0.2">
      <c r="A259" s="1">
        <v>6.1920000000000002</v>
      </c>
      <c r="B259" s="14">
        <v>1814.792453</v>
      </c>
      <c r="C259" s="14">
        <v>204.37735850000001</v>
      </c>
      <c r="D259" s="14">
        <v>8.8899989690000005</v>
      </c>
      <c r="E259" s="29">
        <f t="shared" ref="E259:E322" si="56" xml:space="preserve"> (2*H$10)/(-H$7+SQRT((H$7)^2+4*H$10*(LN(D259)-H$4)))</f>
        <v>246.03716582508807</v>
      </c>
      <c r="F259" s="29">
        <f t="shared" si="54"/>
        <v>0.24447011901366425</v>
      </c>
      <c r="G259" s="29">
        <f t="shared" si="55"/>
        <v>1.9973650715329524E-3</v>
      </c>
      <c r="I259" s="43"/>
      <c r="Q259" s="46">
        <v>246.74181229999999</v>
      </c>
      <c r="R259" s="46">
        <v>0.265438438</v>
      </c>
      <c r="S259" s="46">
        <v>2.1624869999999998E-3</v>
      </c>
    </row>
    <row r="260" spans="1:19" x14ac:dyDescent="0.2">
      <c r="A260" s="1">
        <v>6.2160000000000002</v>
      </c>
      <c r="B260" s="14">
        <v>1794.9811319999999</v>
      </c>
      <c r="C260" s="14">
        <v>201.490566</v>
      </c>
      <c r="D260" s="14">
        <v>8.9051104520000006</v>
      </c>
      <c r="E260" s="29">
        <f t="shared" si="56"/>
        <v>245.82130939859016</v>
      </c>
      <c r="F260" s="29">
        <f t="shared" si="54"/>
        <v>0.24674834963086759</v>
      </c>
      <c r="G260" s="29">
        <f t="shared" si="55"/>
        <v>2.0152737821889631E-3</v>
      </c>
      <c r="I260" s="43"/>
      <c r="Q260" s="46">
        <v>246.50728190000001</v>
      </c>
      <c r="R260" s="46">
        <v>0.26827569400000001</v>
      </c>
      <c r="S260" s="46">
        <v>2.1849970000000002E-3</v>
      </c>
    </row>
    <row r="261" spans="1:19" x14ac:dyDescent="0.2">
      <c r="A261" s="1">
        <v>6.24</v>
      </c>
      <c r="B261" s="14">
        <v>1776.5454549999999</v>
      </c>
      <c r="C261" s="14">
        <v>199.3818182</v>
      </c>
      <c r="D261" s="14">
        <v>8.9227390409999998</v>
      </c>
      <c r="E261" s="29">
        <f t="shared" si="56"/>
        <v>245.56959229224648</v>
      </c>
      <c r="F261" s="29">
        <f t="shared" ref="F261:F270" si="57" xml:space="preserve"> E261^3*(1/SQRT(C261)-1/SQRT(B261))/((2*H$10+H$7*E261)*SQRT(11*55))</f>
        <v>0.24389613782475694</v>
      </c>
      <c r="G261" s="29">
        <f xml:space="preserve"> E261^2*(1/SQRT(C261)+1/SQRT(B261))/((2*H$10+H$7*E261)*SQRT(11*55))</f>
        <v>1.9938723729387687E-3</v>
      </c>
      <c r="I261" s="43"/>
      <c r="Q261" s="46">
        <v>246.23339379999999</v>
      </c>
      <c r="R261" s="46">
        <v>0.26557924199999999</v>
      </c>
      <c r="S261" s="46">
        <v>2.1652809999999998E-3</v>
      </c>
    </row>
    <row r="262" spans="1:19" x14ac:dyDescent="0.2">
      <c r="A262" s="1">
        <v>6.2640000000000002</v>
      </c>
      <c r="B262" s="14">
        <v>1755.5818180000001</v>
      </c>
      <c r="C262" s="14">
        <v>197.0909091</v>
      </c>
      <c r="D262" s="14">
        <v>8.9420027569999991</v>
      </c>
      <c r="E262" s="29">
        <f t="shared" si="56"/>
        <v>245.29463727388131</v>
      </c>
      <c r="F262" s="29">
        <f t="shared" si="57"/>
        <v>0.24572014480862903</v>
      </c>
      <c r="G262" s="29">
        <f t="shared" ref="G262:G270" si="58" xml:space="preserve"> E262^2*(1/SQRT(C262)+1/SQRT(B262))/((2*H$10+H$7*E262)*SQRT(11*55))</f>
        <v>2.0112736605483513E-3</v>
      </c>
      <c r="I262" s="43"/>
      <c r="Q262" s="46">
        <v>245.93375359999999</v>
      </c>
      <c r="R262" s="46">
        <v>0.26799265</v>
      </c>
      <c r="S262" s="46">
        <v>2.1878790000000002E-3</v>
      </c>
    </row>
    <row r="263" spans="1:19" x14ac:dyDescent="0.2">
      <c r="A263" s="1">
        <v>6.2880000000000003</v>
      </c>
      <c r="B263" s="14">
        <v>1735.6545450000001</v>
      </c>
      <c r="C263" s="14">
        <v>194.36363639999999</v>
      </c>
      <c r="D263" s="14">
        <v>8.9601010460000001</v>
      </c>
      <c r="E263" s="29">
        <f t="shared" si="56"/>
        <v>245.0364149155447</v>
      </c>
      <c r="F263" s="29">
        <f t="shared" si="57"/>
        <v>0.248007700782578</v>
      </c>
      <c r="G263" s="29">
        <f t="shared" si="58"/>
        <v>2.0302077715602614E-3</v>
      </c>
      <c r="I263" s="43"/>
      <c r="Q263" s="46">
        <v>245.6519223</v>
      </c>
      <c r="R263" s="46">
        <v>0.27087524400000002</v>
      </c>
      <c r="S263" s="46">
        <v>2.2118469999999999E-3</v>
      </c>
    </row>
    <row r="264" spans="1:19" x14ac:dyDescent="0.2">
      <c r="A264" s="1">
        <v>6.3120000000000003</v>
      </c>
      <c r="B264" s="14">
        <v>1716.4545450000001</v>
      </c>
      <c r="C264" s="14">
        <v>191.58181819999999</v>
      </c>
      <c r="D264" s="14">
        <v>8.9780644869999993</v>
      </c>
      <c r="E264" s="29">
        <f t="shared" si="56"/>
        <v>244.7802045562579</v>
      </c>
      <c r="F264" s="29">
        <f t="shared" si="57"/>
        <v>0.25042685356050554</v>
      </c>
      <c r="G264" s="29">
        <f t="shared" si="58"/>
        <v>2.0496151700815759E-3</v>
      </c>
      <c r="I264" s="43"/>
      <c r="Q264" s="46">
        <v>245.37189649999999</v>
      </c>
      <c r="R264" s="46">
        <v>0.27388916600000002</v>
      </c>
      <c r="S264" s="46">
        <v>2.2362369999999999E-3</v>
      </c>
    </row>
    <row r="265" spans="1:19" x14ac:dyDescent="0.2">
      <c r="A265" s="1">
        <v>6.3360000000000003</v>
      </c>
      <c r="B265" s="14">
        <v>1699.363636</v>
      </c>
      <c r="C265" s="14">
        <v>188.36363639999999</v>
      </c>
      <c r="D265" s="14">
        <v>8.9939300539999998</v>
      </c>
      <c r="E265" s="29">
        <f t="shared" si="56"/>
        <v>244.55398403349656</v>
      </c>
      <c r="F265" s="29">
        <f t="shared" si="57"/>
        <v>0.25337361325838337</v>
      </c>
      <c r="G265" s="29">
        <f t="shared" si="58"/>
        <v>2.0702576784303039E-3</v>
      </c>
      <c r="I265" s="43"/>
      <c r="Q265" s="46">
        <v>245.12433849999999</v>
      </c>
      <c r="R265" s="46">
        <v>0.277430071</v>
      </c>
      <c r="S265" s="46">
        <v>2.261543E-3</v>
      </c>
    </row>
    <row r="266" spans="1:19" x14ac:dyDescent="0.2">
      <c r="A266" s="1">
        <v>6.36</v>
      </c>
      <c r="B266" s="14">
        <v>1679.981818</v>
      </c>
      <c r="C266" s="14">
        <v>185.43636359999999</v>
      </c>
      <c r="D266" s="14">
        <v>9.0090252920000005</v>
      </c>
      <c r="E266" s="29">
        <f t="shared" si="56"/>
        <v>244.33880264945003</v>
      </c>
      <c r="F266" s="29">
        <f t="shared" si="57"/>
        <v>0.25599954657070484</v>
      </c>
      <c r="G266" s="29">
        <f t="shared" si="58"/>
        <v>2.0902766817944311E-3</v>
      </c>
      <c r="I266" s="43"/>
      <c r="Q266" s="46">
        <v>244.88860270000001</v>
      </c>
      <c r="R266" s="46">
        <v>0.28059869599999998</v>
      </c>
      <c r="S266" s="46">
        <v>2.285989E-3</v>
      </c>
    </row>
    <row r="267" spans="1:19" x14ac:dyDescent="0.2">
      <c r="A267" s="1">
        <v>6.3840000000000003</v>
      </c>
      <c r="B267" s="14">
        <v>1660.036364</v>
      </c>
      <c r="C267" s="14">
        <v>183.0727273</v>
      </c>
      <c r="D267" s="14">
        <v>9.0266558969999995</v>
      </c>
      <c r="E267" s="29">
        <f t="shared" si="56"/>
        <v>244.0875432178162</v>
      </c>
      <c r="F267" s="29">
        <f t="shared" si="57"/>
        <v>0.25814036181831684</v>
      </c>
      <c r="G267" s="29">
        <f t="shared" si="58"/>
        <v>2.1092295654168047E-3</v>
      </c>
      <c r="I267" s="43"/>
      <c r="Q267" s="46">
        <v>244.61303760000001</v>
      </c>
      <c r="R267" s="46">
        <v>0.28327533700000002</v>
      </c>
      <c r="S267" s="46">
        <v>2.3096319999999998E-3</v>
      </c>
    </row>
    <row r="268" spans="1:19" x14ac:dyDescent="0.2">
      <c r="A268" s="1">
        <v>6.4080000000000004</v>
      </c>
      <c r="B268" s="14">
        <v>1641.745455</v>
      </c>
      <c r="C268" s="14">
        <v>181.18181820000001</v>
      </c>
      <c r="D268" s="14">
        <v>9.0505258049999995</v>
      </c>
      <c r="E268" s="29">
        <f t="shared" si="56"/>
        <v>243.74746440696845</v>
      </c>
      <c r="F268" s="29">
        <f t="shared" si="57"/>
        <v>0.26004253489956825</v>
      </c>
      <c r="G268" s="29">
        <f t="shared" si="58"/>
        <v>2.1282902684085828E-3</v>
      </c>
      <c r="I268" s="43"/>
      <c r="Q268" s="46">
        <v>244.23956519999999</v>
      </c>
      <c r="R268" s="46">
        <v>0.28578636499999999</v>
      </c>
      <c r="S268" s="46">
        <v>2.3342749999999998E-3</v>
      </c>
    </row>
    <row r="269" spans="1:19" x14ac:dyDescent="0.2">
      <c r="A269" s="1">
        <v>6.4320000000000004</v>
      </c>
      <c r="B269" s="14">
        <v>1623</v>
      </c>
      <c r="C269" s="14">
        <v>179.27272730000001</v>
      </c>
      <c r="D269" s="14">
        <v>9.0738510019999996</v>
      </c>
      <c r="E269" s="29">
        <f t="shared" si="56"/>
        <v>243.41524338547882</v>
      </c>
      <c r="F269" s="29">
        <f t="shared" si="57"/>
        <v>0.26196885032581363</v>
      </c>
      <c r="G269" s="29">
        <f t="shared" si="58"/>
        <v>2.1476968335552393E-3</v>
      </c>
      <c r="I269" s="43"/>
      <c r="Q269" s="46">
        <v>243.87420610000001</v>
      </c>
      <c r="R269" s="46">
        <v>0.28829070499999998</v>
      </c>
      <c r="S269" s="46">
        <v>2.3590429999999999E-3</v>
      </c>
    </row>
    <row r="270" spans="1:19" x14ac:dyDescent="0.2">
      <c r="A270" s="1">
        <v>6.4560000000000004</v>
      </c>
      <c r="B270" s="14">
        <v>1605.5454549999999</v>
      </c>
      <c r="C270" s="14">
        <v>177.32727270000001</v>
      </c>
      <c r="D270" s="14">
        <v>9.0964219160000006</v>
      </c>
      <c r="E270" s="29">
        <f t="shared" si="56"/>
        <v>243.09384402713187</v>
      </c>
      <c r="F270" s="29">
        <f t="shared" si="57"/>
        <v>0.26400556410926701</v>
      </c>
      <c r="G270" s="29">
        <f t="shared" si="58"/>
        <v>2.1671762438654858E-3</v>
      </c>
      <c r="I270" s="43"/>
      <c r="Q270" s="46">
        <v>243.5202979</v>
      </c>
      <c r="R270" s="46">
        <v>0.290881638</v>
      </c>
      <c r="S270" s="46">
        <v>2.3836159999999999E-3</v>
      </c>
    </row>
    <row r="271" spans="1:19" x14ac:dyDescent="0.2">
      <c r="A271" s="1">
        <v>6.48</v>
      </c>
      <c r="B271" s="14">
        <v>1590.7543860000001</v>
      </c>
      <c r="C271" s="14">
        <v>175.2982456</v>
      </c>
      <c r="D271" s="14">
        <v>9.1153911779999994</v>
      </c>
      <c r="E271" s="29">
        <f t="shared" si="56"/>
        <v>242.82378081593646</v>
      </c>
      <c r="F271" s="29">
        <f t="shared" ref="F271:F280" si="59" xml:space="preserve"> E271^3*(1/SQRT(C271)-1/SQRT(B271))/((2*H$10+H$7*E271)*SQRT(11*57))</f>
        <v>0.26147910495799054</v>
      </c>
      <c r="G271" s="29">
        <f xml:space="preserve"> E271^2*(1/SQRT(C271)+1/SQRT(B271))/((2*H$10+H$7*E271)*SQRT(11*57))</f>
        <v>2.1470174824782346E-3</v>
      </c>
      <c r="I271" s="43"/>
      <c r="Q271" s="46">
        <v>243.2226009</v>
      </c>
      <c r="R271" s="46">
        <v>0.28836780400000001</v>
      </c>
      <c r="S271" s="46">
        <v>2.3639189999999999E-3</v>
      </c>
    </row>
    <row r="272" spans="1:19" x14ac:dyDescent="0.2">
      <c r="A272" s="1">
        <v>6.5039999999999996</v>
      </c>
      <c r="B272" s="14">
        <v>1572.6315790000001</v>
      </c>
      <c r="C272" s="14">
        <v>172.73684209999999</v>
      </c>
      <c r="D272" s="14">
        <v>9.1311419550000004</v>
      </c>
      <c r="E272" s="29">
        <f t="shared" si="56"/>
        <v>242.59956791692434</v>
      </c>
      <c r="F272" s="29">
        <f t="shared" si="59"/>
        <v>0.26405124529030105</v>
      </c>
      <c r="G272" s="29">
        <f t="shared" ref="G272:G280" si="60" xml:space="preserve"> E272^2*(1/SQRT(C272)+1/SQRT(B272))/((2*H$10+H$7*E272)*SQRT(11*57))</f>
        <v>2.1675049607443138E-3</v>
      </c>
      <c r="I272" s="43"/>
      <c r="Q272" s="46">
        <v>242.97524079999999</v>
      </c>
      <c r="R272" s="46">
        <v>0.29141587800000002</v>
      </c>
      <c r="S272" s="46">
        <v>2.3884330000000001E-3</v>
      </c>
    </row>
    <row r="273" spans="1:19" x14ac:dyDescent="0.2">
      <c r="A273" s="1">
        <v>6.5279999999999996</v>
      </c>
      <c r="B273" s="14">
        <v>1557.2982460000001</v>
      </c>
      <c r="C273" s="14">
        <v>169.82456139999999</v>
      </c>
      <c r="D273" s="14">
        <v>9.1481697200000003</v>
      </c>
      <c r="E273" s="29">
        <f t="shared" si="56"/>
        <v>242.35720136011247</v>
      </c>
      <c r="F273" s="29">
        <f t="shared" si="59"/>
        <v>0.26725298857168422</v>
      </c>
      <c r="G273" s="29">
        <f t="shared" si="60"/>
        <v>2.1901107626393079E-3</v>
      </c>
      <c r="I273" s="43"/>
      <c r="Q273" s="46">
        <v>242.7076577</v>
      </c>
      <c r="R273" s="46">
        <v>0.295165493</v>
      </c>
      <c r="S273" s="46">
        <v>2.4153579999999998E-3</v>
      </c>
    </row>
    <row r="274" spans="1:19" x14ac:dyDescent="0.2">
      <c r="A274" s="1">
        <v>6.5519999999999996</v>
      </c>
      <c r="B274" s="14">
        <v>1538.982456</v>
      </c>
      <c r="C274" s="14">
        <v>167.52631579999999</v>
      </c>
      <c r="D274" s="14">
        <v>9.1680091430000008</v>
      </c>
      <c r="E274" s="29">
        <f t="shared" si="56"/>
        <v>242.07483935981367</v>
      </c>
      <c r="F274" s="29">
        <f t="shared" si="59"/>
        <v>0.26976127379070525</v>
      </c>
      <c r="G274" s="29">
        <f t="shared" si="60"/>
        <v>2.211773703306134E-3</v>
      </c>
      <c r="I274" s="43"/>
      <c r="Q274" s="46">
        <v>242.3956809</v>
      </c>
      <c r="R274" s="46">
        <v>0.29816965899999998</v>
      </c>
      <c r="S274" s="46">
        <v>2.4414580000000001E-3</v>
      </c>
    </row>
    <row r="275" spans="1:19" x14ac:dyDescent="0.2">
      <c r="A275" s="1">
        <v>6.5759999999999996</v>
      </c>
      <c r="B275" s="14">
        <v>1522.333333</v>
      </c>
      <c r="C275" s="14">
        <v>165.33333329999999</v>
      </c>
      <c r="D275" s="14">
        <v>9.1868885240000004</v>
      </c>
      <c r="E275" s="29">
        <f t="shared" si="56"/>
        <v>241.80615784354632</v>
      </c>
      <c r="F275" s="29">
        <f t="shared" si="59"/>
        <v>0.27224503337407846</v>
      </c>
      <c r="G275" s="29">
        <f t="shared" si="60"/>
        <v>2.2327179205935844E-3</v>
      </c>
      <c r="I275" s="43"/>
      <c r="Q275" s="46">
        <v>242.09860230000001</v>
      </c>
      <c r="R275" s="46">
        <v>0.30111927700000002</v>
      </c>
      <c r="S275" s="46">
        <v>2.4665360000000001E-3</v>
      </c>
    </row>
    <row r="276" spans="1:19" x14ac:dyDescent="0.2">
      <c r="A276" s="1">
        <v>6.6</v>
      </c>
      <c r="B276" s="14">
        <v>1504.2280699999999</v>
      </c>
      <c r="C276" s="14">
        <v>162.96491230000001</v>
      </c>
      <c r="D276" s="14">
        <v>9.2063295959999998</v>
      </c>
      <c r="E276" s="29">
        <f t="shared" si="56"/>
        <v>241.52949140978075</v>
      </c>
      <c r="F276" s="29">
        <f t="shared" si="59"/>
        <v>0.27495815709893884</v>
      </c>
      <c r="G276" s="29">
        <f t="shared" si="60"/>
        <v>2.2554973339947849E-3</v>
      </c>
      <c r="I276" s="43"/>
      <c r="Q276" s="46">
        <v>241.7924945</v>
      </c>
      <c r="R276" s="46">
        <v>0.30431170499999999</v>
      </c>
      <c r="S276" s="46">
        <v>2.493571E-3</v>
      </c>
    </row>
    <row r="277" spans="1:19" x14ac:dyDescent="0.2">
      <c r="A277" s="1">
        <v>6.6239999999999997</v>
      </c>
      <c r="B277" s="14">
        <v>1487.140351</v>
      </c>
      <c r="C277" s="14">
        <v>161.07017540000001</v>
      </c>
      <c r="D277" s="14">
        <v>9.2270974999999993</v>
      </c>
      <c r="E277" s="29">
        <f t="shared" si="56"/>
        <v>241.233942997811</v>
      </c>
      <c r="F277" s="29">
        <f t="shared" si="59"/>
        <v>0.27721745743016096</v>
      </c>
      <c r="G277" s="29">
        <f t="shared" si="60"/>
        <v>2.2765896716694795E-3</v>
      </c>
      <c r="I277" s="43"/>
      <c r="Q277" s="46">
        <v>241.4652949</v>
      </c>
      <c r="R277" s="46">
        <v>0.30699489099999999</v>
      </c>
      <c r="S277" s="46">
        <v>2.5187149999999999E-3</v>
      </c>
    </row>
    <row r="278" spans="1:19" x14ac:dyDescent="0.2">
      <c r="A278" s="1">
        <v>6.6479999999999997</v>
      </c>
      <c r="B278" s="14">
        <v>1471.2105260000001</v>
      </c>
      <c r="C278" s="14">
        <v>158.96491230000001</v>
      </c>
      <c r="D278" s="14">
        <v>9.2459414679999998</v>
      </c>
      <c r="E278" s="29">
        <f t="shared" si="56"/>
        <v>240.96576562588467</v>
      </c>
      <c r="F278" s="29">
        <f t="shared" si="59"/>
        <v>0.27979351451647799</v>
      </c>
      <c r="G278" s="29">
        <f t="shared" si="60"/>
        <v>2.2982779547402726E-3</v>
      </c>
      <c r="I278" s="43"/>
      <c r="Q278" s="46">
        <v>241.1682395</v>
      </c>
      <c r="R278" s="46">
        <v>0.30999367700000002</v>
      </c>
      <c r="S278" s="46">
        <v>2.5442099999999999E-3</v>
      </c>
    </row>
    <row r="279" spans="1:19" x14ac:dyDescent="0.2">
      <c r="A279" s="1">
        <v>6.6719999999999997</v>
      </c>
      <c r="B279" s="14">
        <v>1455.9122809999999</v>
      </c>
      <c r="C279" s="14">
        <v>156.8947368</v>
      </c>
      <c r="D279" s="14">
        <v>9.2574981130000005</v>
      </c>
      <c r="E279" s="29">
        <f t="shared" si="56"/>
        <v>240.80128996907453</v>
      </c>
      <c r="F279" s="29">
        <f t="shared" si="59"/>
        <v>0.28218078516835887</v>
      </c>
      <c r="G279" s="29">
        <f t="shared" si="60"/>
        <v>2.3172036935550054E-3</v>
      </c>
      <c r="I279" s="43"/>
      <c r="Q279" s="46">
        <v>240.98598699999999</v>
      </c>
      <c r="R279" s="46">
        <v>0.31271884300000002</v>
      </c>
      <c r="S279" s="46">
        <v>2.5660069999999999E-3</v>
      </c>
    </row>
    <row r="280" spans="1:19" x14ac:dyDescent="0.2">
      <c r="A280" s="1">
        <v>6.6959999999999997</v>
      </c>
      <c r="B280" s="14">
        <v>1439.666667</v>
      </c>
      <c r="C280" s="14">
        <v>155.45614040000001</v>
      </c>
      <c r="D280" s="14">
        <v>9.2669710330000008</v>
      </c>
      <c r="E280" s="29">
        <f t="shared" si="56"/>
        <v>240.66646423839143</v>
      </c>
      <c r="F280" s="29">
        <f t="shared" si="59"/>
        <v>0.28364655729678112</v>
      </c>
      <c r="G280" s="29">
        <f t="shared" si="60"/>
        <v>2.3322700421703211E-3</v>
      </c>
      <c r="I280" s="43"/>
      <c r="Q280" s="46">
        <v>240.83655569999999</v>
      </c>
      <c r="R280" s="46">
        <v>0.31440358899999998</v>
      </c>
      <c r="S280" s="46">
        <v>2.5833420000000002E-3</v>
      </c>
    </row>
    <row r="281" spans="1:19" x14ac:dyDescent="0.2">
      <c r="A281" s="1">
        <v>6.72</v>
      </c>
      <c r="B281" s="14">
        <v>1425.542373</v>
      </c>
      <c r="C281" s="14">
        <v>153.81355930000001</v>
      </c>
      <c r="D281" s="14">
        <v>9.2747507650000003</v>
      </c>
      <c r="E281" s="29">
        <f t="shared" si="56"/>
        <v>240.55573246194984</v>
      </c>
      <c r="F281" s="29">
        <f t="shared" ref="F281:F290" si="61" xml:space="preserve"> E281^3*(1/SQRT(C281)-1/SQRT(B281))/((2*H$10+H$7*E281)*SQRT(11*59))</f>
        <v>0.28058165542151103</v>
      </c>
      <c r="G281" s="29">
        <f xml:space="preserve"> E281^2*(1/SQRT(C281)+1/SQRT(B281))/((2*H$10+H$7*E281)*SQRT(11*59))</f>
        <v>2.3074823583934521E-3</v>
      </c>
      <c r="I281" s="43"/>
      <c r="Q281" s="46">
        <v>240.71380780000001</v>
      </c>
      <c r="R281" s="46">
        <v>0.31105153899999999</v>
      </c>
      <c r="S281" s="46">
        <v>2.556385E-3</v>
      </c>
    </row>
    <row r="282" spans="1:19" x14ac:dyDescent="0.2">
      <c r="A282" s="1">
        <v>6.7439999999999998</v>
      </c>
      <c r="B282" s="14">
        <v>1410.7457629999999</v>
      </c>
      <c r="C282" s="14">
        <v>151.64406779999999</v>
      </c>
      <c r="D282" s="14">
        <v>9.2810873760000003</v>
      </c>
      <c r="E282" s="29">
        <f t="shared" si="56"/>
        <v>240.46553754336284</v>
      </c>
      <c r="F282" s="29">
        <f t="shared" si="61"/>
        <v>0.28304597394331033</v>
      </c>
      <c r="G282" s="29">
        <f t="shared" ref="G282:G290" si="62" xml:space="preserve"> E282^2*(1/SQRT(C282)+1/SQRT(B282))/((2*H$10+H$7*E282)*SQRT(11*59))</f>
        <v>2.3253943451783813E-3</v>
      </c>
      <c r="I282" s="43"/>
      <c r="Q282" s="46">
        <v>240.61381249999999</v>
      </c>
      <c r="R282" s="46">
        <v>0.313818029</v>
      </c>
      <c r="S282" s="46">
        <v>2.5766169999999998E-3</v>
      </c>
    </row>
    <row r="283" spans="1:19" x14ac:dyDescent="0.2">
      <c r="A283" s="1">
        <v>6.7679999999999998</v>
      </c>
      <c r="B283" s="14">
        <v>1394.3559319999999</v>
      </c>
      <c r="C283" s="14">
        <v>149.7457627</v>
      </c>
      <c r="D283" s="14">
        <v>9.2898539699999994</v>
      </c>
      <c r="E283" s="29">
        <f t="shared" si="56"/>
        <v>240.34074843109241</v>
      </c>
      <c r="F283" s="29">
        <f t="shared" si="61"/>
        <v>0.28518340321691482</v>
      </c>
      <c r="G283" s="29">
        <f t="shared" si="62"/>
        <v>2.343386726949647E-3</v>
      </c>
      <c r="I283" s="43"/>
      <c r="Q283" s="46">
        <v>240.47544679999999</v>
      </c>
      <c r="R283" s="46">
        <v>0.31623216500000001</v>
      </c>
      <c r="S283" s="46">
        <v>2.5970630000000001E-3</v>
      </c>
    </row>
    <row r="284" spans="1:19" x14ac:dyDescent="0.2">
      <c r="A284" s="1">
        <v>6.7919999999999998</v>
      </c>
      <c r="B284" s="14">
        <v>1378.1864410000001</v>
      </c>
      <c r="C284" s="14">
        <v>148.2372881</v>
      </c>
      <c r="D284" s="14">
        <v>9.2985433309999994</v>
      </c>
      <c r="E284" s="29">
        <f t="shared" si="56"/>
        <v>240.21705111552953</v>
      </c>
      <c r="F284" s="29">
        <f t="shared" si="61"/>
        <v>0.28680962968896778</v>
      </c>
      <c r="G284" s="29">
        <f t="shared" si="62"/>
        <v>2.3592969688482172E-3</v>
      </c>
      <c r="I284" s="43"/>
      <c r="Q284" s="46">
        <v>240.33827339999999</v>
      </c>
      <c r="R284" s="46">
        <v>0.318075212</v>
      </c>
      <c r="S284" s="46">
        <v>2.6151680000000002E-3</v>
      </c>
    </row>
    <row r="285" spans="1:19" x14ac:dyDescent="0.2">
      <c r="A285" s="1">
        <v>6.8159999999999998</v>
      </c>
      <c r="B285" s="14">
        <v>1363.372881</v>
      </c>
      <c r="C285" s="14">
        <v>146.7457627</v>
      </c>
      <c r="D285" s="14">
        <v>9.3041651820000002</v>
      </c>
      <c r="E285" s="29">
        <f t="shared" si="56"/>
        <v>240.13701689982983</v>
      </c>
      <c r="F285" s="29">
        <f t="shared" si="61"/>
        <v>0.28840196750247815</v>
      </c>
      <c r="G285" s="29">
        <f t="shared" si="62"/>
        <v>2.3737917508534815E-3</v>
      </c>
      <c r="I285" s="43"/>
      <c r="Q285" s="46">
        <v>240.24951129999999</v>
      </c>
      <c r="R285" s="46">
        <v>0.319864647</v>
      </c>
      <c r="S285" s="46">
        <v>2.6315230000000002E-3</v>
      </c>
    </row>
    <row r="286" spans="1:19" x14ac:dyDescent="0.2">
      <c r="A286" s="1">
        <v>6.84</v>
      </c>
      <c r="B286" s="14">
        <v>1348.779661</v>
      </c>
      <c r="C286" s="14">
        <v>145.13559319999999</v>
      </c>
      <c r="D286" s="14">
        <v>9.3143219619999993</v>
      </c>
      <c r="E286" s="29">
        <f t="shared" si="56"/>
        <v>239.99241258577615</v>
      </c>
      <c r="F286" s="29">
        <f t="shared" si="61"/>
        <v>0.29035893572828514</v>
      </c>
      <c r="G286" s="29">
        <f t="shared" si="62"/>
        <v>2.3911004221761124E-3</v>
      </c>
      <c r="I286" s="43"/>
      <c r="Q286" s="46">
        <v>240.08912190000001</v>
      </c>
      <c r="R286" s="46">
        <v>0.32207314799999998</v>
      </c>
      <c r="S286" s="46">
        <v>2.651198E-3</v>
      </c>
    </row>
    <row r="287" spans="1:19" x14ac:dyDescent="0.2">
      <c r="A287" s="1">
        <v>6.8639999999999999</v>
      </c>
      <c r="B287" s="14">
        <v>1333.694915</v>
      </c>
      <c r="C287" s="14">
        <v>143.40677969999999</v>
      </c>
      <c r="D287" s="14">
        <v>9.3255045610000007</v>
      </c>
      <c r="E287" s="29">
        <f t="shared" si="56"/>
        <v>239.83318780850547</v>
      </c>
      <c r="F287" s="29">
        <f t="shared" si="61"/>
        <v>0.29253878095319152</v>
      </c>
      <c r="G287" s="29">
        <f t="shared" si="62"/>
        <v>2.4099986286981452E-3</v>
      </c>
      <c r="I287" s="43"/>
      <c r="Q287" s="46">
        <v>239.912496</v>
      </c>
      <c r="R287" s="46">
        <v>0.32452619100000002</v>
      </c>
      <c r="S287" s="46">
        <v>2.6726340000000001E-3</v>
      </c>
    </row>
    <row r="288" spans="1:19" x14ac:dyDescent="0.2">
      <c r="A288" s="1">
        <v>6.8879999999999999</v>
      </c>
      <c r="B288" s="14">
        <v>1321.4406779999999</v>
      </c>
      <c r="C288" s="14">
        <v>141.64406779999999</v>
      </c>
      <c r="D288" s="14">
        <v>9.3348329190000001</v>
      </c>
      <c r="E288" s="29">
        <f t="shared" si="56"/>
        <v>239.70035107213113</v>
      </c>
      <c r="F288" s="29">
        <f t="shared" si="61"/>
        <v>0.29490234316287756</v>
      </c>
      <c r="G288" s="29">
        <f t="shared" si="62"/>
        <v>2.428018949008898E-3</v>
      </c>
      <c r="I288" s="43"/>
      <c r="Q288" s="46">
        <v>239.76512880000001</v>
      </c>
      <c r="R288" s="46">
        <v>0.327171985</v>
      </c>
      <c r="S288" s="46">
        <v>2.692977E-3</v>
      </c>
    </row>
    <row r="289" spans="1:20" x14ac:dyDescent="0.2">
      <c r="A289" s="1">
        <v>6.9119999999999999</v>
      </c>
      <c r="B289" s="14">
        <v>1306.220339</v>
      </c>
      <c r="C289" s="14">
        <v>139.69491529999999</v>
      </c>
      <c r="D289" s="14">
        <v>9.3435859580000002</v>
      </c>
      <c r="E289" s="29">
        <f t="shared" si="56"/>
        <v>239.57569453922861</v>
      </c>
      <c r="F289" s="29">
        <f t="shared" si="61"/>
        <v>0.29742498069347223</v>
      </c>
      <c r="G289" s="29">
        <f t="shared" si="62"/>
        <v>2.4480240662804343E-3</v>
      </c>
      <c r="I289" s="43"/>
      <c r="Q289" s="46">
        <v>239.62682789999999</v>
      </c>
      <c r="R289" s="46">
        <v>0.32998839600000002</v>
      </c>
      <c r="S289" s="46">
        <v>2.7154649999999998E-3</v>
      </c>
    </row>
    <row r="290" spans="1:20" x14ac:dyDescent="0.2">
      <c r="A290" s="1">
        <v>6.9359999999999999</v>
      </c>
      <c r="B290" s="14">
        <v>1290.694915</v>
      </c>
      <c r="C290" s="14">
        <v>138.16949149999999</v>
      </c>
      <c r="D290" s="14">
        <v>9.3556697209999999</v>
      </c>
      <c r="E290" s="29">
        <f t="shared" si="56"/>
        <v>239.40358210039383</v>
      </c>
      <c r="F290" s="29">
        <f t="shared" si="61"/>
        <v>0.29942264603927132</v>
      </c>
      <c r="G290" s="29">
        <f t="shared" si="62"/>
        <v>2.46712102858512E-3</v>
      </c>
      <c r="I290" s="43"/>
      <c r="Q290" s="46">
        <v>239.4358665</v>
      </c>
      <c r="R290" s="46">
        <v>0.33222176799999997</v>
      </c>
      <c r="S290" s="46">
        <v>2.737003E-3</v>
      </c>
    </row>
    <row r="291" spans="1:20" x14ac:dyDescent="0.2">
      <c r="A291" s="1">
        <v>6.96</v>
      </c>
      <c r="B291" s="14">
        <v>1279.4426229999999</v>
      </c>
      <c r="C291" s="14">
        <v>136.50819670000001</v>
      </c>
      <c r="D291" s="14">
        <v>9.3714760189999993</v>
      </c>
      <c r="E291" s="29">
        <f t="shared" si="56"/>
        <v>239.17840766660638</v>
      </c>
      <c r="F291" s="29">
        <f t="shared" ref="F291:F300" si="63" xml:space="preserve"> E291^3*(1/SQRT(C291)-1/SQRT(B291))/((2*H$10+H$7*E291)*SQRT(11*61))</f>
        <v>0.2970649492650505</v>
      </c>
      <c r="G291" s="29">
        <f xml:space="preserve"> E291^2*(1/SQRT(C291)+1/SQRT(B291))/((2*H$10+H$7*E291)*SQRT(11*61))</f>
        <v>2.4470053353518235E-3</v>
      </c>
      <c r="I291" s="43"/>
      <c r="Q291" s="46">
        <v>239.18602189999999</v>
      </c>
      <c r="R291" s="46">
        <v>0.32961456700000002</v>
      </c>
      <c r="S291" s="46">
        <v>2.7150389999999998E-3</v>
      </c>
    </row>
    <row r="292" spans="1:20" x14ac:dyDescent="0.2">
      <c r="A292" s="1">
        <v>6.984</v>
      </c>
      <c r="B292" s="14">
        <v>1265.47541</v>
      </c>
      <c r="C292" s="14">
        <v>134.7540984</v>
      </c>
      <c r="D292" s="14">
        <v>9.3860344970000007</v>
      </c>
      <c r="E292" s="29">
        <f t="shared" si="56"/>
        <v>238.97096441549124</v>
      </c>
      <c r="F292" s="29">
        <f t="shared" si="63"/>
        <v>0.29966422706232343</v>
      </c>
      <c r="G292" s="29">
        <f t="shared" ref="G292:G300" si="64" xml:space="preserve"> E292^2*(1/SQRT(C292)+1/SQRT(B292))/((2*H$10+H$7*E292)*SQRT(11*61))</f>
        <v>2.4687934325122703E-3</v>
      </c>
      <c r="I292" s="43"/>
      <c r="Q292" s="46">
        <v>238.95585</v>
      </c>
      <c r="R292" s="46">
        <v>0.33249334600000002</v>
      </c>
      <c r="S292" s="46">
        <v>2.7394300000000002E-3</v>
      </c>
    </row>
    <row r="293" spans="1:20" x14ac:dyDescent="0.2">
      <c r="A293" s="1">
        <v>7.008</v>
      </c>
      <c r="B293" s="14">
        <v>1251.409836</v>
      </c>
      <c r="C293" s="14">
        <v>133.04918029999999</v>
      </c>
      <c r="D293" s="14">
        <v>9.4029380479999993</v>
      </c>
      <c r="E293" s="29">
        <f t="shared" si="56"/>
        <v>238.73004649184026</v>
      </c>
      <c r="F293" s="29">
        <f t="shared" si="63"/>
        <v>0.30231931079309404</v>
      </c>
      <c r="G293" s="29">
        <f t="shared" si="64"/>
        <v>2.4917654835647828E-3</v>
      </c>
      <c r="I293" s="43"/>
      <c r="Q293" s="46">
        <v>238.6885466</v>
      </c>
      <c r="R293" s="46">
        <v>0.335416775</v>
      </c>
      <c r="S293" s="46">
        <v>2.7650410000000002E-3</v>
      </c>
    </row>
    <row r="294" spans="1:20" x14ac:dyDescent="0.2">
      <c r="A294" s="1">
        <v>7.032</v>
      </c>
      <c r="B294" s="14">
        <v>1238.278689</v>
      </c>
      <c r="C294" s="14">
        <v>131.62295080000001</v>
      </c>
      <c r="D294" s="14">
        <v>9.4169004540000003</v>
      </c>
      <c r="E294" s="29">
        <f t="shared" si="56"/>
        <v>238.53099440558452</v>
      </c>
      <c r="F294" s="29">
        <f t="shared" si="63"/>
        <v>0.30449734916617727</v>
      </c>
      <c r="G294" s="29">
        <f t="shared" si="64"/>
        <v>2.5116018084584738E-3</v>
      </c>
      <c r="I294" s="43"/>
      <c r="Q294" s="46">
        <v>238.46771240000001</v>
      </c>
      <c r="R294" s="46">
        <v>0.33780120499999999</v>
      </c>
      <c r="S294" s="46">
        <v>2.7870429999999999E-3</v>
      </c>
    </row>
    <row r="295" spans="1:20" x14ac:dyDescent="0.2">
      <c r="A295" s="1">
        <v>7.056</v>
      </c>
      <c r="B295" s="14">
        <v>1224.9836069999999</v>
      </c>
      <c r="C295" s="14">
        <v>129.9016393</v>
      </c>
      <c r="D295" s="14">
        <v>9.4305748759999997</v>
      </c>
      <c r="E295" s="29">
        <f t="shared" si="56"/>
        <v>238.33599775756304</v>
      </c>
      <c r="F295" s="29">
        <f t="shared" si="63"/>
        <v>0.30720996700036496</v>
      </c>
      <c r="G295" s="29">
        <f t="shared" si="64"/>
        <v>2.5338604096499691E-3</v>
      </c>
      <c r="I295" s="43"/>
      <c r="Q295" s="46">
        <v>238.25140160000001</v>
      </c>
      <c r="R295" s="46">
        <v>0.34076705499999999</v>
      </c>
      <c r="S295" s="46">
        <v>2.8116360000000002E-3</v>
      </c>
    </row>
    <row r="296" spans="1:20" x14ac:dyDescent="0.2">
      <c r="A296" s="1">
        <v>7.08</v>
      </c>
      <c r="B296" s="14">
        <v>1211.311475</v>
      </c>
      <c r="C296" s="14">
        <v>127.9836066</v>
      </c>
      <c r="D296" s="14">
        <v>9.4474462450000001</v>
      </c>
      <c r="E296" s="29">
        <f t="shared" si="56"/>
        <v>238.09533915887332</v>
      </c>
      <c r="F296" s="29">
        <f t="shared" si="63"/>
        <v>0.31043887618901822</v>
      </c>
      <c r="G296" s="29">
        <f t="shared" si="64"/>
        <v>2.5596772536302299E-3</v>
      </c>
      <c r="I296" s="43"/>
      <c r="Q296" s="46">
        <v>237.98448149999999</v>
      </c>
      <c r="R296" s="46">
        <v>0.34427825200000001</v>
      </c>
      <c r="S296" s="46">
        <v>2.8400169999999998E-3</v>
      </c>
    </row>
    <row r="297" spans="1:20" x14ac:dyDescent="0.2">
      <c r="A297" s="1">
        <v>7.1040000000000001</v>
      </c>
      <c r="B297" s="14">
        <v>1198.409836</v>
      </c>
      <c r="C297" s="14">
        <v>126.7704918</v>
      </c>
      <c r="D297" s="14">
        <v>9.4620649169999993</v>
      </c>
      <c r="E297" s="29">
        <f t="shared" si="56"/>
        <v>237.88674316636019</v>
      </c>
      <c r="F297" s="29">
        <f t="shared" si="63"/>
        <v>0.31241598722446356</v>
      </c>
      <c r="G297" s="29">
        <f t="shared" si="64"/>
        <v>2.5793483540590607E-3</v>
      </c>
      <c r="I297" s="43"/>
      <c r="Q297" s="46">
        <v>237.75317219999999</v>
      </c>
      <c r="R297" s="46">
        <v>0.34639488400000001</v>
      </c>
      <c r="S297" s="46">
        <v>2.861489E-3</v>
      </c>
    </row>
    <row r="298" spans="1:20" x14ac:dyDescent="0.2">
      <c r="A298" s="1">
        <v>7.1280000000000001</v>
      </c>
      <c r="B298" s="14">
        <v>1184.8196720000001</v>
      </c>
      <c r="C298" s="14">
        <v>124.9016393</v>
      </c>
      <c r="D298" s="14">
        <v>9.4760296079999993</v>
      </c>
      <c r="E298" s="29">
        <f t="shared" si="56"/>
        <v>237.68741347246538</v>
      </c>
      <c r="F298" s="29">
        <f t="shared" si="63"/>
        <v>0.31557511051078946</v>
      </c>
      <c r="G298" s="29">
        <f t="shared" si="64"/>
        <v>2.6043519301074034E-3</v>
      </c>
      <c r="I298" s="43"/>
      <c r="Q298" s="46">
        <v>237.53218960000001</v>
      </c>
      <c r="R298" s="46">
        <v>0.34981148400000001</v>
      </c>
      <c r="S298" s="46">
        <v>2.8887819999999999E-3</v>
      </c>
    </row>
    <row r="299" spans="1:20" x14ac:dyDescent="0.2">
      <c r="A299" s="1">
        <v>7.1520000000000001</v>
      </c>
      <c r="B299" s="14">
        <v>1172.147541</v>
      </c>
      <c r="C299" s="14">
        <v>123.6065574</v>
      </c>
      <c r="D299" s="14">
        <v>9.487556842</v>
      </c>
      <c r="E299" s="29">
        <f t="shared" si="56"/>
        <v>237.52282465887376</v>
      </c>
      <c r="F299" s="29">
        <f t="shared" si="63"/>
        <v>0.31767609149294224</v>
      </c>
      <c r="G299" s="29">
        <f t="shared" si="64"/>
        <v>2.6238217409776435E-3</v>
      </c>
      <c r="I299" s="43"/>
      <c r="Q299" s="46">
        <v>237.3497653</v>
      </c>
      <c r="R299" s="46">
        <v>0.35205936199999999</v>
      </c>
      <c r="S299" s="46">
        <v>2.909928E-3</v>
      </c>
    </row>
    <row r="300" spans="1:20" x14ac:dyDescent="0.2">
      <c r="A300" s="1">
        <v>7.1760000000000002</v>
      </c>
      <c r="B300" s="14">
        <v>1159.42623</v>
      </c>
      <c r="C300" s="14">
        <v>122.0327869</v>
      </c>
      <c r="D300" s="14">
        <v>9.5002871980000005</v>
      </c>
      <c r="E300" s="29">
        <f t="shared" si="56"/>
        <v>237.34100095855777</v>
      </c>
      <c r="F300" s="29">
        <f t="shared" si="63"/>
        <v>0.32040002061571005</v>
      </c>
      <c r="G300" s="29">
        <f t="shared" si="64"/>
        <v>2.6465207263113798E-3</v>
      </c>
      <c r="I300" s="43"/>
      <c r="Q300" s="46">
        <v>237.1482901</v>
      </c>
      <c r="R300" s="46">
        <v>0.35497780299999998</v>
      </c>
      <c r="S300" s="46">
        <v>2.9345180000000001E-3</v>
      </c>
    </row>
    <row r="301" spans="1:20" s="15" customFormat="1" x14ac:dyDescent="0.2">
      <c r="A301" s="17">
        <v>7.2</v>
      </c>
      <c r="B301" s="18">
        <v>1149.2857140000001</v>
      </c>
      <c r="C301" s="18">
        <v>120.6349206</v>
      </c>
      <c r="D301" s="18">
        <v>9.5122797769999998</v>
      </c>
      <c r="E301" s="36">
        <f t="shared" si="56"/>
        <v>237.16965794286756</v>
      </c>
      <c r="F301" s="36">
        <f t="shared" ref="F301:F310" si="65" xml:space="preserve"> E301^3*(1/SQRT(C301)-1/SQRT(B301))/((2*H$10+H$7*E301)*SQRT(11*63))</f>
        <v>0.31780793995811796</v>
      </c>
      <c r="G301" s="36">
        <f xml:space="preserve"> E301^2*(1/SQRT(C301)+1/SQRT(B301))/((2*H$10+H$7*E301)*SQRT(11*63))</f>
        <v>2.6244035748145596E-3</v>
      </c>
      <c r="H301" s="27"/>
      <c r="I301" s="44"/>
      <c r="J301" s="45"/>
      <c r="K301" s="22"/>
      <c r="L301" s="22"/>
      <c r="M301" s="19"/>
      <c r="N301" s="19"/>
      <c r="P301" s="30"/>
      <c r="Q301" s="47">
        <v>236.9584831</v>
      </c>
      <c r="R301" s="47">
        <v>0.35200267899999998</v>
      </c>
      <c r="S301" s="47">
        <v>2.9093679999999999E-3</v>
      </c>
      <c r="T301" s="47"/>
    </row>
    <row r="302" spans="1:20" x14ac:dyDescent="0.2">
      <c r="A302" s="1">
        <v>7.2240000000000002</v>
      </c>
      <c r="B302" s="14">
        <v>1137.809524</v>
      </c>
      <c r="C302" s="14">
        <v>119.34920630000001</v>
      </c>
      <c r="D302" s="14">
        <v>9.5212981209999992</v>
      </c>
      <c r="E302" s="29">
        <f t="shared" si="56"/>
        <v>237.04077123908004</v>
      </c>
      <c r="F302" s="29">
        <f t="shared" si="65"/>
        <v>0.31995241623614701</v>
      </c>
      <c r="G302" s="29">
        <f t="shared" ref="G302:G310" si="66" xml:space="preserve"> E302^2*(1/SQRT(C302)+1/SQRT(B302))/((2*H$10+H$7*E302)*SQRT(11*63))</f>
        <v>2.6428989784864467E-3</v>
      </c>
      <c r="I302" s="43"/>
      <c r="Q302" s="46">
        <v>236.81574560000001</v>
      </c>
      <c r="R302" s="46">
        <v>0.35429352200000003</v>
      </c>
      <c r="S302" s="46">
        <v>2.9293470000000001E-3</v>
      </c>
    </row>
    <row r="303" spans="1:20" x14ac:dyDescent="0.2">
      <c r="A303" s="1">
        <v>7.2480000000000002</v>
      </c>
      <c r="B303" s="14">
        <v>1124.142857</v>
      </c>
      <c r="C303" s="14">
        <v>117.7777778</v>
      </c>
      <c r="D303" s="14">
        <v>9.5336637040000003</v>
      </c>
      <c r="E303" s="29">
        <f t="shared" si="56"/>
        <v>236.86399210792811</v>
      </c>
      <c r="F303" s="29">
        <f t="shared" si="65"/>
        <v>0.32270658597785684</v>
      </c>
      <c r="G303" s="29">
        <f t="shared" si="66"/>
        <v>2.6665100180307739E-3</v>
      </c>
      <c r="I303" s="43"/>
      <c r="Q303" s="46">
        <v>236.62002630000001</v>
      </c>
      <c r="R303" s="46">
        <v>0.35721794499999998</v>
      </c>
      <c r="S303" s="46">
        <v>2.9547190000000002E-3</v>
      </c>
    </row>
    <row r="304" spans="1:20" x14ac:dyDescent="0.2">
      <c r="A304" s="1">
        <v>7.2720000000000002</v>
      </c>
      <c r="B304" s="14">
        <v>1113.1746029999999</v>
      </c>
      <c r="C304" s="14">
        <v>116.7777778</v>
      </c>
      <c r="D304" s="14">
        <v>9.5450427629999997</v>
      </c>
      <c r="E304" s="29">
        <f t="shared" si="56"/>
        <v>236.70125800403179</v>
      </c>
      <c r="F304" s="29">
        <f t="shared" si="65"/>
        <v>0.3244867901240871</v>
      </c>
      <c r="G304" s="29">
        <f t="shared" si="66"/>
        <v>2.684303778731426E-3</v>
      </c>
      <c r="I304" s="43"/>
      <c r="Q304" s="46">
        <v>236.43991980000001</v>
      </c>
      <c r="R304" s="46">
        <v>0.359063621</v>
      </c>
      <c r="S304" s="46">
        <v>2.973622E-3</v>
      </c>
    </row>
    <row r="305" spans="1:19" x14ac:dyDescent="0.2">
      <c r="A305" s="1">
        <v>7.2960000000000003</v>
      </c>
      <c r="B305" s="14">
        <v>1101.6349210000001</v>
      </c>
      <c r="C305" s="14">
        <v>115.3809524</v>
      </c>
      <c r="D305" s="14">
        <v>9.5599412130000001</v>
      </c>
      <c r="E305" s="29">
        <f t="shared" si="56"/>
        <v>236.48810401509203</v>
      </c>
      <c r="F305" s="29">
        <f t="shared" si="65"/>
        <v>0.3272379388814865</v>
      </c>
      <c r="G305" s="29">
        <f t="shared" si="66"/>
        <v>2.7079223652581672E-3</v>
      </c>
      <c r="I305" s="43"/>
      <c r="Q305" s="46">
        <v>236.20410960000001</v>
      </c>
      <c r="R305" s="46">
        <v>0.36192996100000002</v>
      </c>
      <c r="S305" s="46">
        <v>2.9986029999999999E-3</v>
      </c>
    </row>
    <row r="306" spans="1:19" x14ac:dyDescent="0.2">
      <c r="A306" s="1">
        <v>7.32</v>
      </c>
      <c r="B306" s="14">
        <v>1090.5238099999999</v>
      </c>
      <c r="C306" s="14">
        <v>114.047619</v>
      </c>
      <c r="D306" s="14">
        <v>9.5753602099999995</v>
      </c>
      <c r="E306" s="29">
        <f t="shared" si="56"/>
        <v>236.26739197379766</v>
      </c>
      <c r="F306" s="29">
        <f t="shared" si="65"/>
        <v>0.3299654330907954</v>
      </c>
      <c r="G306" s="29">
        <f t="shared" si="66"/>
        <v>2.7315762989288212E-3</v>
      </c>
      <c r="I306" s="43"/>
      <c r="Q306" s="46">
        <v>235.9600653</v>
      </c>
      <c r="R306" s="46">
        <v>0.36474518099999997</v>
      </c>
      <c r="S306" s="46">
        <v>3.0234289999999998E-3</v>
      </c>
    </row>
    <row r="307" spans="1:19" x14ac:dyDescent="0.2">
      <c r="A307" s="1">
        <v>7.3440000000000003</v>
      </c>
      <c r="B307" s="14">
        <v>1078.126984</v>
      </c>
      <c r="C307" s="14">
        <v>112.7301587</v>
      </c>
      <c r="D307" s="14">
        <v>9.5901165590000002</v>
      </c>
      <c r="E307" s="29">
        <f t="shared" si="56"/>
        <v>236.05605481480598</v>
      </c>
      <c r="F307" s="29">
        <f t="shared" si="65"/>
        <v>0.33258824818429611</v>
      </c>
      <c r="G307" s="29">
        <f t="shared" si="66"/>
        <v>2.7555686028576231E-3</v>
      </c>
      <c r="I307" s="43"/>
      <c r="Q307" s="46">
        <v>235.72651809999999</v>
      </c>
      <c r="R307" s="46">
        <v>0.36743505199999998</v>
      </c>
      <c r="S307" s="46">
        <v>3.0485379999999999E-3</v>
      </c>
    </row>
    <row r="308" spans="1:19" x14ac:dyDescent="0.2">
      <c r="A308" s="1">
        <v>7.3680000000000003</v>
      </c>
      <c r="B308" s="14">
        <v>1065.793651</v>
      </c>
      <c r="C308" s="14">
        <v>111.1428571</v>
      </c>
      <c r="D308" s="14">
        <v>9.6086628180000009</v>
      </c>
      <c r="E308" s="29">
        <f t="shared" si="56"/>
        <v>235.7902783153763</v>
      </c>
      <c r="F308" s="29">
        <f t="shared" si="65"/>
        <v>0.33604922700177736</v>
      </c>
      <c r="G308" s="29">
        <f t="shared" si="66"/>
        <v>2.7846927651735136E-3</v>
      </c>
      <c r="I308" s="43"/>
      <c r="Q308" s="46">
        <v>235.43300690000001</v>
      </c>
      <c r="R308" s="46">
        <v>0.37097155999999998</v>
      </c>
      <c r="S308" s="46">
        <v>3.078744E-3</v>
      </c>
    </row>
    <row r="309" spans="1:19" x14ac:dyDescent="0.2">
      <c r="A309" s="1">
        <v>7.3920000000000003</v>
      </c>
      <c r="B309" s="14">
        <v>1055.0952380000001</v>
      </c>
      <c r="C309" s="14">
        <v>109.7777778</v>
      </c>
      <c r="D309" s="14">
        <v>9.6236908920000008</v>
      </c>
      <c r="E309" s="29">
        <f t="shared" si="56"/>
        <v>235.57478096509146</v>
      </c>
      <c r="F309" s="29">
        <f t="shared" si="65"/>
        <v>0.33904355904160427</v>
      </c>
      <c r="G309" s="29">
        <f t="shared" si="66"/>
        <v>2.809777174456816E-3</v>
      </c>
      <c r="I309" s="43"/>
      <c r="Q309" s="46">
        <v>235.19519439999999</v>
      </c>
      <c r="R309" s="46">
        <v>0.374024886</v>
      </c>
      <c r="S309" s="46">
        <v>3.104683E-3</v>
      </c>
    </row>
    <row r="310" spans="1:19" x14ac:dyDescent="0.2">
      <c r="A310" s="1">
        <v>7.4160000000000004</v>
      </c>
      <c r="B310" s="14">
        <v>1044.3015869999999</v>
      </c>
      <c r="C310" s="14">
        <v>108.2539683</v>
      </c>
      <c r="D310" s="14">
        <v>9.6419540819999998</v>
      </c>
      <c r="E310" s="29">
        <f t="shared" si="56"/>
        <v>235.31271828967891</v>
      </c>
      <c r="F310" s="29">
        <f t="shared" si="65"/>
        <v>0.34262656496122429</v>
      </c>
      <c r="G310" s="29">
        <f t="shared" si="66"/>
        <v>2.8388580507356658E-3</v>
      </c>
      <c r="I310" s="43"/>
      <c r="Q310" s="46">
        <v>234.90621809999999</v>
      </c>
      <c r="R310" s="46">
        <v>0.37764656800000002</v>
      </c>
      <c r="S310" s="46">
        <v>3.1344340000000002E-3</v>
      </c>
    </row>
    <row r="311" spans="1:19" x14ac:dyDescent="0.2">
      <c r="A311" s="1">
        <v>7.44</v>
      </c>
      <c r="B311" s="14">
        <v>1034.5999999999999</v>
      </c>
      <c r="C311" s="14">
        <v>106.9846154</v>
      </c>
      <c r="D311" s="14">
        <v>9.6606796769999992</v>
      </c>
      <c r="E311" s="29">
        <f t="shared" si="56"/>
        <v>235.04381134305777</v>
      </c>
      <c r="F311" s="29">
        <f t="shared" ref="F311:F320" si="67" xml:space="preserve"> E311^3*(1/SQRT(C311)-1/SQRT(B311))/((2*H$10+H$7*E311)*SQRT(11*65))</f>
        <v>0.34044167262416425</v>
      </c>
      <c r="G311" s="29">
        <f xml:space="preserve"> E311^2*(1/SQRT(C311)+1/SQRT(B311))/((2*H$10+H$7*E311)*SQRT(11*65))</f>
        <v>2.8214881768930163E-3</v>
      </c>
      <c r="I311" s="43"/>
      <c r="Q311" s="46">
        <v>234.6099672</v>
      </c>
      <c r="R311" s="46">
        <v>0.37487698600000002</v>
      </c>
      <c r="S311" s="46">
        <v>3.112624E-3</v>
      </c>
    </row>
    <row r="312" spans="1:19" x14ac:dyDescent="0.2">
      <c r="A312" s="1">
        <v>7.4640000000000004</v>
      </c>
      <c r="B312" s="14">
        <v>1023.338462</v>
      </c>
      <c r="C312" s="14">
        <v>105.6153846</v>
      </c>
      <c r="D312" s="14">
        <v>9.6798401629999997</v>
      </c>
      <c r="E312" s="29">
        <f t="shared" si="56"/>
        <v>234.76842865013415</v>
      </c>
      <c r="F312" s="29">
        <f t="shared" si="67"/>
        <v>0.34377671753069611</v>
      </c>
      <c r="G312" s="29">
        <f t="shared" ref="G312:G320" si="68" xml:space="preserve"> E312^2*(1/SQRT(C312)+1/SQRT(B312))/((2*H$10+H$7*E312)*SQRT(11*65))</f>
        <v>2.8504909601422129E-3</v>
      </c>
      <c r="I312" s="43"/>
      <c r="Q312" s="46">
        <v>234.30688789999999</v>
      </c>
      <c r="R312" s="46">
        <v>0.37815038299999998</v>
      </c>
      <c r="S312" s="46">
        <v>3.1416830000000001E-3</v>
      </c>
    </row>
    <row r="313" spans="1:19" x14ac:dyDescent="0.2">
      <c r="A313" s="1">
        <v>7.4880000000000004</v>
      </c>
      <c r="B313" s="14">
        <v>1012.246154</v>
      </c>
      <c r="C313" s="14">
        <v>103.9538462</v>
      </c>
      <c r="D313" s="14">
        <v>9.6992292750000004</v>
      </c>
      <c r="E313" s="29">
        <f t="shared" si="56"/>
        <v>234.4895104999006</v>
      </c>
      <c r="F313" s="29">
        <f t="shared" si="67"/>
        <v>0.34793498733183992</v>
      </c>
      <c r="G313" s="29">
        <f t="shared" si="68"/>
        <v>2.8832833515399013E-3</v>
      </c>
      <c r="I313" s="43"/>
      <c r="Q313" s="46">
        <v>234.00025389999999</v>
      </c>
      <c r="R313" s="46">
        <v>0.38228907600000001</v>
      </c>
      <c r="S313" s="46">
        <v>3.1745940000000002E-3</v>
      </c>
    </row>
    <row r="314" spans="1:19" x14ac:dyDescent="0.2">
      <c r="A314" s="1">
        <v>7.5119999999999996</v>
      </c>
      <c r="B314" s="14">
        <v>1001.6153849999999</v>
      </c>
      <c r="C314" s="14">
        <v>103.1538462</v>
      </c>
      <c r="D314" s="14">
        <v>9.7163798000000003</v>
      </c>
      <c r="E314" s="29">
        <f t="shared" si="56"/>
        <v>234.2425757557522</v>
      </c>
      <c r="F314" s="29">
        <f t="shared" si="67"/>
        <v>0.34996385988453432</v>
      </c>
      <c r="G314" s="29">
        <f t="shared" si="68"/>
        <v>2.9060941024770877E-3</v>
      </c>
      <c r="I314" s="43"/>
      <c r="Q314" s="46">
        <v>233.72908100000001</v>
      </c>
      <c r="R314" s="46">
        <v>0.38410835500000001</v>
      </c>
      <c r="S314" s="46">
        <v>3.196637E-3</v>
      </c>
    </row>
    <row r="315" spans="1:19" x14ac:dyDescent="0.2">
      <c r="A315" s="1">
        <v>7.5359999999999996</v>
      </c>
      <c r="B315" s="14">
        <v>991.6</v>
      </c>
      <c r="C315" s="14">
        <v>101.8769231</v>
      </c>
      <c r="D315" s="14">
        <v>9.7356515330000004</v>
      </c>
      <c r="E315" s="29">
        <f t="shared" si="56"/>
        <v>233.96484244301269</v>
      </c>
      <c r="F315" s="29">
        <f t="shared" si="67"/>
        <v>0.35340300068767633</v>
      </c>
      <c r="G315" s="29">
        <f t="shared" si="68"/>
        <v>2.9356096581614494E-3</v>
      </c>
      <c r="I315" s="43"/>
      <c r="Q315" s="46">
        <v>233.4244415</v>
      </c>
      <c r="R315" s="46">
        <v>0.387392297</v>
      </c>
      <c r="S315" s="46">
        <v>3.225398E-3</v>
      </c>
    </row>
    <row r="316" spans="1:19" x14ac:dyDescent="0.2">
      <c r="A316" s="1">
        <v>7.56</v>
      </c>
      <c r="B316" s="14">
        <v>980.63076920000003</v>
      </c>
      <c r="C316" s="14">
        <v>100.5384615</v>
      </c>
      <c r="D316" s="14">
        <v>9.7520265100000003</v>
      </c>
      <c r="E316" s="29">
        <f t="shared" si="56"/>
        <v>233.72863236035209</v>
      </c>
      <c r="F316" s="29">
        <f t="shared" si="67"/>
        <v>0.35683889743690644</v>
      </c>
      <c r="G316" s="29">
        <f t="shared" si="68"/>
        <v>2.9649211872242185E-3</v>
      </c>
      <c r="I316" s="43"/>
      <c r="Q316" s="46">
        <v>233.16565879999999</v>
      </c>
      <c r="R316" s="46">
        <v>0.39071607600000002</v>
      </c>
      <c r="S316" s="46">
        <v>3.2542399999999998E-3</v>
      </c>
    </row>
    <row r="317" spans="1:19" x14ac:dyDescent="0.2">
      <c r="A317" s="1">
        <v>7.5839999999999996</v>
      </c>
      <c r="B317" s="14">
        <v>970.66153850000001</v>
      </c>
      <c r="C317" s="14">
        <v>99.323076920000005</v>
      </c>
      <c r="D317" s="14">
        <v>9.7666398999999995</v>
      </c>
      <c r="E317" s="29">
        <f t="shared" si="56"/>
        <v>233.51765317650327</v>
      </c>
      <c r="F317" s="29">
        <f t="shared" si="67"/>
        <v>0.36001313801540141</v>
      </c>
      <c r="G317" s="29">
        <f t="shared" si="68"/>
        <v>2.9919232271161688E-3</v>
      </c>
      <c r="I317" s="43"/>
      <c r="Q317" s="46">
        <v>232.9347708</v>
      </c>
      <c r="R317" s="46">
        <v>0.39377629800000002</v>
      </c>
      <c r="S317" s="46">
        <v>3.2807040000000002E-3</v>
      </c>
    </row>
    <row r="318" spans="1:19" x14ac:dyDescent="0.2">
      <c r="A318" s="1">
        <v>7.6079999999999997</v>
      </c>
      <c r="B318" s="14">
        <v>961.46153849999996</v>
      </c>
      <c r="C318" s="14">
        <v>98.338461539999997</v>
      </c>
      <c r="D318" s="14">
        <v>9.7811715249999995</v>
      </c>
      <c r="E318" s="29">
        <f t="shared" si="56"/>
        <v>233.30768002127883</v>
      </c>
      <c r="F318" s="29">
        <f t="shared" si="67"/>
        <v>0.36269211236091148</v>
      </c>
      <c r="G318" s="29">
        <f t="shared" si="68"/>
        <v>3.016427484412837E-3</v>
      </c>
      <c r="I318" s="43"/>
      <c r="Q318" s="46">
        <v>232.70523009999999</v>
      </c>
      <c r="R318" s="46">
        <v>0.39627444000000001</v>
      </c>
      <c r="S318" s="46">
        <v>3.3042560000000002E-3</v>
      </c>
    </row>
    <row r="319" spans="1:19" x14ac:dyDescent="0.2">
      <c r="A319" s="1">
        <v>7.6319999999999997</v>
      </c>
      <c r="B319" s="14">
        <v>951.63076920000003</v>
      </c>
      <c r="C319" s="14">
        <v>97.323076920000005</v>
      </c>
      <c r="D319" s="14">
        <v>9.7912649250000001</v>
      </c>
      <c r="E319" s="29">
        <f t="shared" si="56"/>
        <v>233.16173106602349</v>
      </c>
      <c r="F319" s="29">
        <f t="shared" si="67"/>
        <v>0.36518357180661004</v>
      </c>
      <c r="G319" s="29">
        <f t="shared" si="68"/>
        <v>3.0389394758579612E-3</v>
      </c>
      <c r="I319" s="43"/>
      <c r="Q319" s="46">
        <v>232.5458295</v>
      </c>
      <c r="R319" s="46">
        <v>0.398684971</v>
      </c>
      <c r="S319" s="46">
        <v>3.326514E-3</v>
      </c>
    </row>
    <row r="320" spans="1:19" x14ac:dyDescent="0.2">
      <c r="A320" s="1">
        <v>7.6559999999999997</v>
      </c>
      <c r="B320" s="14">
        <v>942.72307690000002</v>
      </c>
      <c r="C320" s="14">
        <v>95.969230769999996</v>
      </c>
      <c r="D320" s="14">
        <v>9.8042148989999998</v>
      </c>
      <c r="E320" s="29">
        <f t="shared" si="56"/>
        <v>232.97434630270203</v>
      </c>
      <c r="F320" s="29">
        <f t="shared" si="67"/>
        <v>0.36892639885235873</v>
      </c>
      <c r="G320" s="29">
        <f t="shared" si="68"/>
        <v>3.0675274338326686E-3</v>
      </c>
      <c r="I320" s="43"/>
      <c r="Q320" s="46">
        <v>232.3413592</v>
      </c>
      <c r="R320" s="46">
        <v>0.40235577300000003</v>
      </c>
      <c r="S320" s="46">
        <v>3.3545979999999999E-3</v>
      </c>
    </row>
    <row r="321" spans="1:19" x14ac:dyDescent="0.2">
      <c r="A321" s="1">
        <v>7.68</v>
      </c>
      <c r="B321" s="14">
        <v>934.58208960000002</v>
      </c>
      <c r="C321" s="14">
        <v>95.104477610000004</v>
      </c>
      <c r="D321" s="14">
        <v>9.8139775260000004</v>
      </c>
      <c r="E321" s="29">
        <f t="shared" si="56"/>
        <v>232.83298300689839</v>
      </c>
      <c r="F321" s="29">
        <f t="shared" ref="F321:F330" si="69" xml:space="preserve"> E321^3*(1/SQRT(C321)-1/SQRT(B321))/((2*H$10+H$7*E321)*SQRT(11*67))</f>
        <v>0.36564567567394568</v>
      </c>
      <c r="G321" s="29">
        <f xml:space="preserve"> E321^2*(1/SQRT(C321)+1/SQRT(B321))/((2*H$10+H$7*E321)*SQRT(11*67))</f>
        <v>3.0416860395705955E-3</v>
      </c>
      <c r="I321" s="43"/>
      <c r="Q321" s="46">
        <v>232.18724810000001</v>
      </c>
      <c r="R321" s="46">
        <v>0.39845894300000001</v>
      </c>
      <c r="S321" s="46">
        <v>3.3238669999999999E-3</v>
      </c>
    </row>
    <row r="322" spans="1:19" x14ac:dyDescent="0.2">
      <c r="A322" s="1">
        <v>7.7039999999999997</v>
      </c>
      <c r="B322" s="14">
        <v>924.58208960000002</v>
      </c>
      <c r="C322" s="14">
        <v>94.044776119999995</v>
      </c>
      <c r="D322" s="14">
        <v>9.8208720589999992</v>
      </c>
      <c r="E322" s="29">
        <f t="shared" si="56"/>
        <v>232.73309739913495</v>
      </c>
      <c r="F322" s="29">
        <f t="shared" si="69"/>
        <v>0.36815835429214672</v>
      </c>
      <c r="G322" s="29">
        <f t="shared" ref="G322:G330" si="70" xml:space="preserve"> E322^2*(1/SQRT(C322)+1/SQRT(B322))/((2*H$10+H$7*E322)*SQRT(11*67))</f>
        <v>3.0634158697807152E-3</v>
      </c>
      <c r="I322" s="43"/>
      <c r="Q322" s="46">
        <v>232.0784299</v>
      </c>
      <c r="R322" s="46">
        <v>0.400965976</v>
      </c>
      <c r="S322" s="46">
        <v>3.3458170000000001E-3</v>
      </c>
    </row>
    <row r="323" spans="1:19" x14ac:dyDescent="0.2">
      <c r="A323" s="1">
        <v>7.7279999999999998</v>
      </c>
      <c r="B323" s="14">
        <v>915.9701493</v>
      </c>
      <c r="C323" s="14">
        <v>93</v>
      </c>
      <c r="D323" s="14">
        <v>9.8307134769999998</v>
      </c>
      <c r="E323" s="29">
        <f t="shared" ref="E323:E386" si="71" xml:space="preserve"> (2*H$10)/(-H$7+SQRT((H$7)^2+4*H$10*(LN(D323)-H$4)))</f>
        <v>232.59044167483529</v>
      </c>
      <c r="F323" s="29">
        <f t="shared" si="69"/>
        <v>0.37098522368225895</v>
      </c>
      <c r="G323" s="29">
        <f t="shared" si="70"/>
        <v>3.0868443354796272E-3</v>
      </c>
      <c r="I323" s="43"/>
      <c r="Q323" s="46">
        <v>231.92312670000001</v>
      </c>
      <c r="R323" s="46">
        <v>0.40370589400000001</v>
      </c>
      <c r="S323" s="46">
        <v>3.3687669999999999E-3</v>
      </c>
    </row>
    <row r="324" spans="1:19" x14ac:dyDescent="0.2">
      <c r="A324" s="1">
        <v>7.7519999999999998</v>
      </c>
      <c r="B324" s="14">
        <v>907.08955219999996</v>
      </c>
      <c r="C324" s="14">
        <v>92.104477610000004</v>
      </c>
      <c r="D324" s="14">
        <v>9.8432077400000004</v>
      </c>
      <c r="E324" s="29">
        <f t="shared" si="71"/>
        <v>232.40919914829141</v>
      </c>
      <c r="F324" s="29">
        <f t="shared" si="69"/>
        <v>0.37356157205440138</v>
      </c>
      <c r="G324" s="29">
        <f t="shared" si="70"/>
        <v>3.1107787847986144E-3</v>
      </c>
      <c r="I324" s="43"/>
      <c r="Q324" s="46">
        <v>231.72600589999999</v>
      </c>
      <c r="R324" s="46">
        <v>0.40606533900000003</v>
      </c>
      <c r="S324" s="46">
        <v>3.3914190000000001E-3</v>
      </c>
    </row>
    <row r="325" spans="1:19" x14ac:dyDescent="0.2">
      <c r="A325" s="1">
        <v>7.7759999999999998</v>
      </c>
      <c r="B325" s="14">
        <v>897.44776119999995</v>
      </c>
      <c r="C325" s="14">
        <v>91.089552240000003</v>
      </c>
      <c r="D325" s="14">
        <v>9.8571304519999998</v>
      </c>
      <c r="E325" s="29">
        <f t="shared" si="71"/>
        <v>232.20705612005179</v>
      </c>
      <c r="F325" s="29">
        <f t="shared" si="69"/>
        <v>0.37655969998874922</v>
      </c>
      <c r="G325" s="29">
        <f t="shared" si="70"/>
        <v>3.1380363317345113E-3</v>
      </c>
      <c r="I325" s="43"/>
      <c r="Q325" s="46">
        <v>231.50641150000001</v>
      </c>
      <c r="R325" s="46">
        <v>0.40881088399999999</v>
      </c>
      <c r="S325" s="46">
        <v>3.4171100000000001E-3</v>
      </c>
    </row>
    <row r="326" spans="1:19" x14ac:dyDescent="0.2">
      <c r="A326" s="1">
        <v>7.8</v>
      </c>
      <c r="B326" s="14">
        <v>886.98507459999996</v>
      </c>
      <c r="C326" s="14">
        <v>90.134328359999998</v>
      </c>
      <c r="D326" s="14">
        <v>9.8628448970000004</v>
      </c>
      <c r="E326" s="29">
        <f t="shared" si="71"/>
        <v>232.12403247795785</v>
      </c>
      <c r="F326" s="29">
        <f t="shared" si="69"/>
        <v>0.37881460371266212</v>
      </c>
      <c r="G326" s="29">
        <f t="shared" si="70"/>
        <v>3.1592838901976349E-3</v>
      </c>
      <c r="I326" s="43"/>
      <c r="Q326" s="46">
        <v>231.41630079999999</v>
      </c>
      <c r="R326" s="46">
        <v>0.41104242899999999</v>
      </c>
      <c r="S326" s="46">
        <v>3.4385449999999999E-3</v>
      </c>
    </row>
    <row r="327" spans="1:19" x14ac:dyDescent="0.2">
      <c r="A327" s="1">
        <v>7.8239999999999998</v>
      </c>
      <c r="B327" s="14">
        <v>877.47761190000006</v>
      </c>
      <c r="C327" s="14">
        <v>89.268656719999996</v>
      </c>
      <c r="D327" s="14">
        <v>9.8694450800000002</v>
      </c>
      <c r="E327" s="29">
        <f t="shared" si="71"/>
        <v>232.02809891585377</v>
      </c>
      <c r="F327" s="29">
        <f t="shared" si="69"/>
        <v>0.38097800131671666</v>
      </c>
      <c r="G327" s="29">
        <f t="shared" si="70"/>
        <v>3.1799109053148962E-3</v>
      </c>
      <c r="I327" s="43"/>
      <c r="Q327" s="46">
        <v>231.3122376</v>
      </c>
      <c r="R327" s="46">
        <v>0.41313514299999998</v>
      </c>
      <c r="S327" s="46">
        <v>3.458989E-3</v>
      </c>
    </row>
    <row r="328" spans="1:19" x14ac:dyDescent="0.2">
      <c r="A328" s="1">
        <v>7.8479999999999999</v>
      </c>
      <c r="B328" s="14">
        <v>868.94029850000004</v>
      </c>
      <c r="C328" s="14">
        <v>87.940298510000005</v>
      </c>
      <c r="D328" s="14">
        <v>9.8772112730000003</v>
      </c>
      <c r="E328" s="29">
        <f t="shared" si="71"/>
        <v>231.91515997817376</v>
      </c>
      <c r="F328" s="29">
        <f t="shared" si="69"/>
        <v>0.3848282247052045</v>
      </c>
      <c r="G328" s="29">
        <f t="shared" si="70"/>
        <v>3.2076757149666268E-3</v>
      </c>
      <c r="I328" s="43"/>
      <c r="Q328" s="46">
        <v>231.1898109</v>
      </c>
      <c r="R328" s="46">
        <v>0.41700304399999999</v>
      </c>
      <c r="S328" s="46">
        <v>3.4867689999999998E-3</v>
      </c>
    </row>
    <row r="329" spans="1:19" x14ac:dyDescent="0.2">
      <c r="A329" s="1">
        <v>7.8719999999999999</v>
      </c>
      <c r="B329" s="14">
        <v>860.19402990000003</v>
      </c>
      <c r="C329" s="14">
        <v>86.761194029999999</v>
      </c>
      <c r="D329" s="14">
        <v>9.8853270910000006</v>
      </c>
      <c r="E329" s="29">
        <f t="shared" si="71"/>
        <v>231.79706927939304</v>
      </c>
      <c r="F329" s="29">
        <f t="shared" si="69"/>
        <v>0.38828655550112051</v>
      </c>
      <c r="G329" s="29">
        <f t="shared" si="70"/>
        <v>3.2342807498612022E-3</v>
      </c>
      <c r="I329" s="43"/>
      <c r="Q329" s="46">
        <v>231.0618968</v>
      </c>
      <c r="R329" s="46">
        <v>0.42042119300000003</v>
      </c>
      <c r="S329" s="46">
        <v>3.5130920000000002E-3</v>
      </c>
    </row>
    <row r="330" spans="1:19" x14ac:dyDescent="0.2">
      <c r="A330" s="1">
        <v>7.8959999999999999</v>
      </c>
      <c r="B330" s="14">
        <v>851.11940300000003</v>
      </c>
      <c r="C330" s="14">
        <v>85.701492540000004</v>
      </c>
      <c r="D330" s="14">
        <v>9.8962389420000001</v>
      </c>
      <c r="E330" s="29">
        <f t="shared" si="71"/>
        <v>231.63818386265507</v>
      </c>
      <c r="F330" s="29">
        <f t="shared" si="69"/>
        <v>0.39157934583310683</v>
      </c>
      <c r="G330" s="29">
        <f t="shared" si="70"/>
        <v>3.2620062631529387E-3</v>
      </c>
      <c r="I330" s="43"/>
      <c r="Q330" s="46">
        <v>230.88995399999999</v>
      </c>
      <c r="R330" s="46">
        <v>0.42353133100000001</v>
      </c>
      <c r="S330" s="46">
        <v>3.5396120000000001E-3</v>
      </c>
    </row>
    <row r="331" spans="1:19" x14ac:dyDescent="0.2">
      <c r="A331" s="1">
        <v>7.92</v>
      </c>
      <c r="B331" s="14">
        <v>843.6086957</v>
      </c>
      <c r="C331" s="14">
        <v>85.333333330000002</v>
      </c>
      <c r="D331" s="14">
        <v>9.9043954359999997</v>
      </c>
      <c r="E331" s="29">
        <f t="shared" si="71"/>
        <v>231.51933436166425</v>
      </c>
      <c r="F331" s="29">
        <f t="shared" ref="F331:F340" si="72" xml:space="preserve"> E331^3*(1/SQRT(C331)-1/SQRT(B331))/((2*H$10+H$7*E331)*SQRT(11*69))</f>
        <v>0.3868393395323268</v>
      </c>
      <c r="G331" s="29">
        <f xml:space="preserve"> E331^2*(1/SQRT(C331)+1/SQRT(B331))/((2*H$10+H$7*E331)*SQRT(11*69))</f>
        <v>3.2293719695844362E-3</v>
      </c>
      <c r="I331" s="43"/>
      <c r="Q331" s="46">
        <v>230.7614591</v>
      </c>
      <c r="R331" s="46">
        <v>0.41806204400000002</v>
      </c>
      <c r="S331" s="46">
        <v>3.501484E-3</v>
      </c>
    </row>
    <row r="332" spans="1:19" x14ac:dyDescent="0.2">
      <c r="A332" s="1">
        <v>7.944</v>
      </c>
      <c r="B332" s="14">
        <v>833.71014490000005</v>
      </c>
      <c r="C332" s="14">
        <v>84.217391300000003</v>
      </c>
      <c r="D332" s="14">
        <v>9.9119476629999994</v>
      </c>
      <c r="E332" s="29">
        <f t="shared" si="71"/>
        <v>231.4092242553547</v>
      </c>
      <c r="F332" s="29">
        <f t="shared" si="72"/>
        <v>0.3900390851069912</v>
      </c>
      <c r="G332" s="29">
        <f t="shared" ref="G332:G340" si="73" xml:space="preserve"> E332^2*(1/SQRT(C332)+1/SQRT(B332))/((2*H$10+H$7*E332)*SQRT(11*69))</f>
        <v>3.2560656158269084E-3</v>
      </c>
      <c r="I332" s="43"/>
      <c r="Q332" s="46">
        <v>230.64250749999999</v>
      </c>
      <c r="R332" s="46">
        <v>0.42119536499999999</v>
      </c>
      <c r="S332" s="46">
        <v>3.5278480000000001E-3</v>
      </c>
    </row>
    <row r="333" spans="1:19" x14ac:dyDescent="0.2">
      <c r="A333" s="1">
        <v>7.968</v>
      </c>
      <c r="B333" s="14">
        <v>824.95652170000005</v>
      </c>
      <c r="C333" s="14">
        <v>83.188405799999998</v>
      </c>
      <c r="D333" s="14">
        <v>9.9193007259999995</v>
      </c>
      <c r="E333" s="29">
        <f t="shared" si="71"/>
        <v>231.30195650862976</v>
      </c>
      <c r="F333" s="29">
        <f t="shared" si="72"/>
        <v>0.3931176920468149</v>
      </c>
      <c r="G333" s="29">
        <f t="shared" si="73"/>
        <v>3.2812717663148424E-3</v>
      </c>
      <c r="I333" s="43"/>
      <c r="Q333" s="46">
        <v>230.52671520000001</v>
      </c>
      <c r="R333" s="46">
        <v>0.42419667799999999</v>
      </c>
      <c r="S333" s="46">
        <v>3.5525890000000001E-3</v>
      </c>
    </row>
    <row r="334" spans="1:19" x14ac:dyDescent="0.2">
      <c r="A334" s="1">
        <v>7.992</v>
      </c>
      <c r="B334" s="14">
        <v>816.24637680000001</v>
      </c>
      <c r="C334" s="14">
        <v>82.130434780000002</v>
      </c>
      <c r="D334" s="14">
        <v>9.922290684</v>
      </c>
      <c r="E334" s="29">
        <f t="shared" si="71"/>
        <v>231.25832095251278</v>
      </c>
      <c r="F334" s="29">
        <f t="shared" si="72"/>
        <v>0.39605444896615299</v>
      </c>
      <c r="G334" s="29">
        <f t="shared" si="73"/>
        <v>3.303859394464682E-3</v>
      </c>
      <c r="I334" s="43"/>
      <c r="Q334" s="46">
        <v>230.47963730000001</v>
      </c>
      <c r="R334" s="46">
        <v>0.42723189099999997</v>
      </c>
      <c r="S334" s="46">
        <v>3.5759799999999999E-3</v>
      </c>
    </row>
    <row r="335" spans="1:19" x14ac:dyDescent="0.2">
      <c r="A335" s="1">
        <v>8.016</v>
      </c>
      <c r="B335" s="14">
        <v>807.59420290000003</v>
      </c>
      <c r="C335" s="14">
        <v>81.014492750000002</v>
      </c>
      <c r="D335" s="14">
        <v>9.9224335440000004</v>
      </c>
      <c r="E335" s="29">
        <f t="shared" si="71"/>
        <v>231.25623579293978</v>
      </c>
      <c r="F335" s="29">
        <f t="shared" si="72"/>
        <v>0.3990629833969892</v>
      </c>
      <c r="G335" s="29">
        <f t="shared" si="73"/>
        <v>3.3254409871477605E-3</v>
      </c>
      <c r="I335" s="43"/>
      <c r="Q335" s="46">
        <v>230.47738799999999</v>
      </c>
      <c r="R335" s="46">
        <v>0.43047080100000001</v>
      </c>
      <c r="S335" s="46">
        <v>3.599288E-3</v>
      </c>
    </row>
    <row r="336" spans="1:19" x14ac:dyDescent="0.2">
      <c r="A336" s="1">
        <v>8.0399999999999991</v>
      </c>
      <c r="B336" s="14">
        <v>798.68115939999996</v>
      </c>
      <c r="C336" s="14">
        <v>80.333333330000002</v>
      </c>
      <c r="D336" s="14">
        <v>9.9209389899999998</v>
      </c>
      <c r="E336" s="29">
        <f t="shared" si="71"/>
        <v>231.2780488870994</v>
      </c>
      <c r="F336" s="29">
        <f t="shared" si="72"/>
        <v>0.40039737578198004</v>
      </c>
      <c r="G336" s="29">
        <f t="shared" si="73"/>
        <v>3.3393676245563166E-3</v>
      </c>
      <c r="I336" s="43"/>
      <c r="Q336" s="46">
        <v>230.5009197</v>
      </c>
      <c r="R336" s="46">
        <v>0.43197790200000002</v>
      </c>
      <c r="S336" s="46">
        <v>3.6148999999999999E-3</v>
      </c>
    </row>
    <row r="337" spans="1:19" x14ac:dyDescent="0.2">
      <c r="A337" s="1">
        <v>8.0640000000000001</v>
      </c>
      <c r="B337" s="14">
        <v>790.59420290000003</v>
      </c>
      <c r="C337" s="14">
        <v>79.666666669999998</v>
      </c>
      <c r="D337" s="14">
        <v>9.9201518790000005</v>
      </c>
      <c r="E337" s="29">
        <f t="shared" si="71"/>
        <v>231.2895357884934</v>
      </c>
      <c r="F337" s="29">
        <f t="shared" si="72"/>
        <v>0.4018403758955803</v>
      </c>
      <c r="G337" s="29">
        <f t="shared" si="73"/>
        <v>3.353416520665582E-3</v>
      </c>
      <c r="I337" s="43"/>
      <c r="Q337" s="46">
        <v>230.5133131</v>
      </c>
      <c r="R337" s="46">
        <v>0.43357041400000002</v>
      </c>
      <c r="S337" s="46">
        <v>3.6303920000000001E-3</v>
      </c>
    </row>
    <row r="338" spans="1:19" x14ac:dyDescent="0.2">
      <c r="A338" s="1">
        <v>8.0879999999999992</v>
      </c>
      <c r="B338" s="14">
        <v>781.63768119999997</v>
      </c>
      <c r="C338" s="14">
        <v>78.869565219999998</v>
      </c>
      <c r="D338" s="14">
        <v>9.9177821819999998</v>
      </c>
      <c r="E338" s="29">
        <f t="shared" si="71"/>
        <v>231.32411429828724</v>
      </c>
      <c r="F338" s="29">
        <f t="shared" si="72"/>
        <v>0.40356928267425107</v>
      </c>
      <c r="G338" s="29">
        <f t="shared" si="73"/>
        <v>3.3689321920116239E-3</v>
      </c>
      <c r="I338" s="43"/>
      <c r="Q338" s="46">
        <v>230.55062659999999</v>
      </c>
      <c r="R338" s="46">
        <v>0.43554345300000002</v>
      </c>
      <c r="S338" s="46">
        <v>3.6480459999999998E-3</v>
      </c>
    </row>
    <row r="339" spans="1:19" x14ac:dyDescent="0.2">
      <c r="A339" s="1">
        <v>8.1120000000000001</v>
      </c>
      <c r="B339" s="14">
        <v>774.43478259999995</v>
      </c>
      <c r="C339" s="14">
        <v>78.115942029999999</v>
      </c>
      <c r="D339" s="14">
        <v>9.9168563229999993</v>
      </c>
      <c r="E339" s="29">
        <f t="shared" si="71"/>
        <v>231.33762265879966</v>
      </c>
      <c r="F339" s="29">
        <f t="shared" si="72"/>
        <v>0.40547672744339103</v>
      </c>
      <c r="G339" s="29">
        <f t="shared" si="73"/>
        <v>3.3842470212987015E-3</v>
      </c>
      <c r="I339" s="43"/>
      <c r="Q339" s="46">
        <v>230.5652059</v>
      </c>
      <c r="R339" s="46">
        <v>0.43764413499999999</v>
      </c>
      <c r="S339" s="46">
        <v>3.6649640000000002E-3</v>
      </c>
    </row>
    <row r="340" spans="1:19" x14ac:dyDescent="0.2">
      <c r="A340" s="1">
        <v>8.1359999999999992</v>
      </c>
      <c r="B340" s="14">
        <v>767.13043479999999</v>
      </c>
      <c r="C340" s="14">
        <v>77.36231884</v>
      </c>
      <c r="D340" s="14">
        <v>9.9143756639999996</v>
      </c>
      <c r="E340" s="29">
        <f t="shared" si="71"/>
        <v>231.37381090458791</v>
      </c>
      <c r="F340" s="29">
        <f t="shared" si="72"/>
        <v>0.40728742685158931</v>
      </c>
      <c r="G340" s="29">
        <f t="shared" si="73"/>
        <v>3.3985666871306549E-3</v>
      </c>
      <c r="I340" s="43"/>
      <c r="Q340" s="46">
        <v>230.60427010000001</v>
      </c>
      <c r="R340" s="46">
        <v>0.43971145</v>
      </c>
      <c r="S340" s="46">
        <v>3.6813700000000002E-3</v>
      </c>
    </row>
    <row r="341" spans="1:19" x14ac:dyDescent="0.2">
      <c r="A341" s="1">
        <v>8.16</v>
      </c>
      <c r="B341" s="14">
        <v>760.22535210000001</v>
      </c>
      <c r="C341" s="14">
        <v>76.676056340000002</v>
      </c>
      <c r="D341" s="14">
        <v>9.9127886870000008</v>
      </c>
      <c r="E341" s="29">
        <f t="shared" si="71"/>
        <v>231.39695833872398</v>
      </c>
      <c r="F341" s="29">
        <f t="shared" ref="F341:F350" si="74" xml:space="preserve"> E341^3*(1/SQRT(C341)-1/SQRT(B341))/((2*H$10+H$7*E341)*SQRT(11*71))</f>
        <v>0.40317655896018229</v>
      </c>
      <c r="G341" s="29">
        <f xml:space="preserve"> E341^2*(1/SQRT(C341)+1/SQRT(B341))/((2*H$10+H$7*E341)*SQRT(11*71))</f>
        <v>3.3640838095824054E-3</v>
      </c>
      <c r="I341" s="43"/>
      <c r="Q341" s="46">
        <v>230.62926239999999</v>
      </c>
      <c r="R341" s="46">
        <v>0.43534457999999998</v>
      </c>
      <c r="S341" s="46">
        <v>3.6445840000000002E-3</v>
      </c>
    </row>
    <row r="342" spans="1:19" x14ac:dyDescent="0.2">
      <c r="A342" s="1">
        <v>8.1839999999999993</v>
      </c>
      <c r="B342" s="14">
        <v>752.21126760000004</v>
      </c>
      <c r="C342" s="14">
        <v>76.154929580000001</v>
      </c>
      <c r="D342" s="14">
        <v>9.9124205130000007</v>
      </c>
      <c r="E342" s="29">
        <f t="shared" si="71"/>
        <v>231.40232807099824</v>
      </c>
      <c r="F342" s="29">
        <f t="shared" si="74"/>
        <v>0.40417122608893657</v>
      </c>
      <c r="G342" s="29">
        <f t="shared" ref="G342:G350" si="75" xml:space="preserve"> E342^2*(1/SQRT(C342)+1/SQRT(B342))/((2*H$10+H$7*E342)*SQRT(11*71))</f>
        <v>3.3768133068145813E-3</v>
      </c>
      <c r="I342" s="43"/>
      <c r="Q342" s="46">
        <v>230.6350606</v>
      </c>
      <c r="R342" s="46">
        <v>0.43643515100000002</v>
      </c>
      <c r="S342" s="46">
        <v>3.6585060000000002E-3</v>
      </c>
    </row>
    <row r="343" spans="1:19" x14ac:dyDescent="0.2">
      <c r="A343" s="1">
        <v>8.2080000000000002</v>
      </c>
      <c r="B343" s="14">
        <v>743.84507040000005</v>
      </c>
      <c r="C343" s="14">
        <v>75.338028170000001</v>
      </c>
      <c r="D343" s="14">
        <v>9.9182840070000005</v>
      </c>
      <c r="E343" s="29">
        <f t="shared" si="71"/>
        <v>231.31679222335455</v>
      </c>
      <c r="F343" s="29">
        <f t="shared" si="74"/>
        <v>0.40674345815698959</v>
      </c>
      <c r="G343" s="29">
        <f t="shared" si="75"/>
        <v>3.4000417939854138E-3</v>
      </c>
      <c r="I343" s="43"/>
      <c r="Q343" s="46">
        <v>230.54272470000001</v>
      </c>
      <c r="R343" s="46">
        <v>0.43894618600000002</v>
      </c>
      <c r="S343" s="46">
        <v>3.68155E-3</v>
      </c>
    </row>
    <row r="344" spans="1:19" x14ac:dyDescent="0.2">
      <c r="A344" s="1">
        <v>8.2319999999999993</v>
      </c>
      <c r="B344" s="14">
        <v>736.01408449999997</v>
      </c>
      <c r="C344" s="14">
        <v>74.295774649999998</v>
      </c>
      <c r="D344" s="14">
        <v>9.9247803989999994</v>
      </c>
      <c r="E344" s="29">
        <f t="shared" si="71"/>
        <v>231.22197815988628</v>
      </c>
      <c r="F344" s="29">
        <f t="shared" si="74"/>
        <v>0.41038334541093113</v>
      </c>
      <c r="G344" s="29">
        <f t="shared" si="75"/>
        <v>3.4278134857763341E-3</v>
      </c>
      <c r="I344" s="43"/>
      <c r="Q344" s="46">
        <v>230.44043869999999</v>
      </c>
      <c r="R344" s="46">
        <v>0.44257278700000002</v>
      </c>
      <c r="S344" s="46">
        <v>3.7092200000000001E-3</v>
      </c>
    </row>
    <row r="345" spans="1:19" x14ac:dyDescent="0.2">
      <c r="A345" s="1">
        <v>8.2560000000000002</v>
      </c>
      <c r="B345" s="14">
        <v>728.81690140000001</v>
      </c>
      <c r="C345" s="14">
        <v>73.535211270000005</v>
      </c>
      <c r="D345" s="14">
        <v>9.9338797309999993</v>
      </c>
      <c r="E345" s="29">
        <f t="shared" si="71"/>
        <v>231.08909278812658</v>
      </c>
      <c r="F345" s="29">
        <f t="shared" si="74"/>
        <v>0.41322138188661284</v>
      </c>
      <c r="G345" s="29">
        <f t="shared" si="75"/>
        <v>3.4529386050449512E-3</v>
      </c>
      <c r="I345" s="43"/>
      <c r="Q345" s="46">
        <v>230.29719929999999</v>
      </c>
      <c r="R345" s="46">
        <v>0.445201984</v>
      </c>
      <c r="S345" s="46">
        <v>3.732965E-3</v>
      </c>
    </row>
    <row r="346" spans="1:19" x14ac:dyDescent="0.2">
      <c r="A346" s="1">
        <v>8.2799999999999994</v>
      </c>
      <c r="B346" s="14">
        <v>721.66197179999995</v>
      </c>
      <c r="C346" s="14">
        <v>72.521126760000001</v>
      </c>
      <c r="D346" s="14">
        <v>9.9427039239999999</v>
      </c>
      <c r="E346" s="29">
        <f t="shared" si="71"/>
        <v>230.96013297834205</v>
      </c>
      <c r="F346" s="29">
        <f t="shared" si="74"/>
        <v>0.41715663462731989</v>
      </c>
      <c r="G346" s="29">
        <f t="shared" si="75"/>
        <v>3.4828238060836607E-3</v>
      </c>
      <c r="I346" s="43"/>
      <c r="Q346" s="46">
        <v>230.15832510000001</v>
      </c>
      <c r="R346" s="46">
        <v>0.44901233899999998</v>
      </c>
      <c r="S346" s="46">
        <v>3.7618460000000001E-3</v>
      </c>
    </row>
    <row r="347" spans="1:19" x14ac:dyDescent="0.2">
      <c r="A347" s="1">
        <v>8.3040000000000003</v>
      </c>
      <c r="B347" s="14">
        <v>713.85915490000002</v>
      </c>
      <c r="C347" s="14">
        <v>71.830985920000003</v>
      </c>
      <c r="D347" s="14">
        <v>9.9526467840000006</v>
      </c>
      <c r="E347" s="29">
        <f t="shared" si="71"/>
        <v>230.81471342575907</v>
      </c>
      <c r="F347" s="29">
        <f t="shared" si="74"/>
        <v>0.41979037997065977</v>
      </c>
      <c r="G347" s="29">
        <f t="shared" si="75"/>
        <v>3.5086400657947849E-3</v>
      </c>
      <c r="I347" s="43"/>
      <c r="Q347" s="46">
        <v>230.0018863</v>
      </c>
      <c r="R347" s="46">
        <v>0.45135182899999998</v>
      </c>
      <c r="S347" s="46">
        <v>3.785765E-3</v>
      </c>
    </row>
    <row r="348" spans="1:19" x14ac:dyDescent="0.2">
      <c r="A348" s="1">
        <v>8.3279999999999994</v>
      </c>
      <c r="B348" s="14">
        <v>707.9014085</v>
      </c>
      <c r="C348" s="14">
        <v>70.873239440000006</v>
      </c>
      <c r="D348" s="14">
        <v>9.9658995249999993</v>
      </c>
      <c r="E348" s="29">
        <f t="shared" si="71"/>
        <v>230.6206981883555</v>
      </c>
      <c r="F348" s="29">
        <f t="shared" si="74"/>
        <v>0.42414675555364006</v>
      </c>
      <c r="G348" s="29">
        <f t="shared" si="75"/>
        <v>3.5417388894659015E-3</v>
      </c>
      <c r="I348" s="43"/>
      <c r="Q348" s="46">
        <v>229.79343950000001</v>
      </c>
      <c r="R348" s="46">
        <v>0.45535454600000003</v>
      </c>
      <c r="S348" s="46">
        <v>3.8160210000000002E-3</v>
      </c>
    </row>
    <row r="349" spans="1:19" x14ac:dyDescent="0.2">
      <c r="A349" s="1">
        <v>8.3520000000000003</v>
      </c>
      <c r="B349" s="14">
        <v>701.83098589999997</v>
      </c>
      <c r="C349" s="14">
        <v>70.309859149999994</v>
      </c>
      <c r="D349" s="14">
        <v>9.9790095569999995</v>
      </c>
      <c r="E349" s="29">
        <f t="shared" si="71"/>
        <v>230.42855705259029</v>
      </c>
      <c r="F349" s="29">
        <f t="shared" si="74"/>
        <v>0.42682153177871351</v>
      </c>
      <c r="G349" s="29">
        <f t="shared" si="75"/>
        <v>3.5678379348708638E-3</v>
      </c>
      <c r="I349" s="43"/>
      <c r="Q349" s="46">
        <v>229.5873167</v>
      </c>
      <c r="R349" s="46">
        <v>0.45753207899999998</v>
      </c>
      <c r="S349" s="46">
        <v>3.838564E-3</v>
      </c>
    </row>
    <row r="350" spans="1:19" x14ac:dyDescent="0.2">
      <c r="A350" s="1">
        <v>8.3759999999999994</v>
      </c>
      <c r="B350" s="14">
        <v>694.77464789999999</v>
      </c>
      <c r="C350" s="14">
        <v>69.380281690000004</v>
      </c>
      <c r="D350" s="14">
        <v>9.9861725870000004</v>
      </c>
      <c r="E350" s="29">
        <f t="shared" si="71"/>
        <v>230.32348308745875</v>
      </c>
      <c r="F350" s="29">
        <f t="shared" si="74"/>
        <v>0.43056861113277484</v>
      </c>
      <c r="G350" s="29">
        <f t="shared" si="75"/>
        <v>3.5967498063319767E-3</v>
      </c>
      <c r="I350" s="43"/>
      <c r="Q350" s="46">
        <v>229.47472980000001</v>
      </c>
      <c r="R350" s="46">
        <v>0.46115944800000003</v>
      </c>
      <c r="S350" s="46">
        <v>3.8665380000000001E-3</v>
      </c>
    </row>
    <row r="351" spans="1:19" x14ac:dyDescent="0.2">
      <c r="A351" s="1">
        <v>8.4</v>
      </c>
      <c r="B351" s="14">
        <v>688.9863014</v>
      </c>
      <c r="C351" s="14">
        <v>68.808219179999995</v>
      </c>
      <c r="D351" s="14">
        <v>9.9995747510000008</v>
      </c>
      <c r="E351" s="29">
        <f t="shared" si="71"/>
        <v>230.12670874233848</v>
      </c>
      <c r="F351" s="29">
        <f t="shared" ref="F351:F360" si="76" xml:space="preserve"> E351^3*(1/SQRT(C351)-1/SQRT(B351))/((2*H$10+H$7*E351)*SQRT(11*73))</f>
        <v>0.42746552870427135</v>
      </c>
      <c r="G351" s="29">
        <f xml:space="preserve"> E351^2*(1/SQRT(C351)+1/SQRT(B351))/((2*H$10+H$7*E351)*SQRT(11*73))</f>
        <v>3.5739902806190679E-3</v>
      </c>
      <c r="I351" s="43"/>
      <c r="Q351" s="46">
        <v>229.26414399999999</v>
      </c>
      <c r="R351" s="46">
        <v>0.45709991100000003</v>
      </c>
      <c r="S351" s="46">
        <v>3.8361390000000001E-3</v>
      </c>
    </row>
    <row r="352" spans="1:19" x14ac:dyDescent="0.2">
      <c r="A352" s="1">
        <v>8.4239999999999995</v>
      </c>
      <c r="B352" s="14">
        <v>682.60273970000003</v>
      </c>
      <c r="C352" s="14">
        <v>68.095890409999996</v>
      </c>
      <c r="D352" s="14">
        <v>10.005868680000001</v>
      </c>
      <c r="E352" s="29">
        <f t="shared" si="71"/>
        <v>230.03421764046837</v>
      </c>
      <c r="F352" s="29">
        <f t="shared" si="76"/>
        <v>0.43032086334195591</v>
      </c>
      <c r="G352" s="29">
        <f t="shared" ref="G352:G360" si="77" xml:space="preserve"> E352^2*(1/SQRT(C352)+1/SQRT(B352))/((2*H$10+H$7*E352)*SQRT(11*73))</f>
        <v>3.5979232600547055E-3</v>
      </c>
      <c r="I352" s="43"/>
      <c r="Q352" s="46">
        <v>229.16527880000001</v>
      </c>
      <c r="R352" s="46">
        <v>0.45979943400000001</v>
      </c>
      <c r="S352" s="46">
        <v>3.8589710000000001E-3</v>
      </c>
    </row>
    <row r="353" spans="1:19" x14ac:dyDescent="0.2">
      <c r="A353" s="1">
        <v>8.4480000000000004</v>
      </c>
      <c r="B353" s="14">
        <v>675.80821920000005</v>
      </c>
      <c r="C353" s="14">
        <v>67.424657530000005</v>
      </c>
      <c r="D353" s="14">
        <v>10.01461347</v>
      </c>
      <c r="E353" s="29">
        <f t="shared" si="71"/>
        <v>229.90562203189796</v>
      </c>
      <c r="F353" s="29">
        <f t="shared" si="76"/>
        <v>0.43317419479903951</v>
      </c>
      <c r="G353" s="29">
        <f t="shared" si="77"/>
        <v>3.6239299872571798E-3</v>
      </c>
      <c r="I353" s="43"/>
      <c r="Q353" s="46">
        <v>229.0279481</v>
      </c>
      <c r="R353" s="46">
        <v>0.462347228</v>
      </c>
      <c r="S353" s="46">
        <v>3.8828140000000001E-3</v>
      </c>
    </row>
    <row r="354" spans="1:19" x14ac:dyDescent="0.2">
      <c r="A354" s="1">
        <v>8.4719999999999995</v>
      </c>
      <c r="B354" s="14">
        <v>668.84931510000001</v>
      </c>
      <c r="C354" s="14">
        <v>66.767123290000001</v>
      </c>
      <c r="D354" s="14">
        <v>10.015307119999999</v>
      </c>
      <c r="E354" s="29">
        <f t="shared" si="71"/>
        <v>229.89541718947351</v>
      </c>
      <c r="F354" s="29">
        <f t="shared" si="76"/>
        <v>0.4353047905662088</v>
      </c>
      <c r="G354" s="29">
        <f t="shared" si="77"/>
        <v>3.6426198680237715E-3</v>
      </c>
      <c r="I354" s="43"/>
      <c r="Q354" s="46">
        <v>229.0170565</v>
      </c>
      <c r="R354" s="46">
        <v>0.46458106599999999</v>
      </c>
      <c r="S354" s="46">
        <v>3.9025129999999998E-3</v>
      </c>
    </row>
    <row r="355" spans="1:19" x14ac:dyDescent="0.2">
      <c r="A355" s="1">
        <v>8.4960000000000004</v>
      </c>
      <c r="B355" s="14">
        <v>662.17808219999995</v>
      </c>
      <c r="C355" s="14">
        <v>66.315068490000002</v>
      </c>
      <c r="D355" s="14">
        <v>10.01621409</v>
      </c>
      <c r="E355" s="29">
        <f t="shared" si="71"/>
        <v>229.88207303346678</v>
      </c>
      <c r="F355" s="29">
        <f t="shared" si="76"/>
        <v>0.43653613187528995</v>
      </c>
      <c r="G355" s="29">
        <f t="shared" si="77"/>
        <v>3.657284496737182E-3</v>
      </c>
      <c r="I355" s="43"/>
      <c r="Q355" s="46">
        <v>229.00281570000001</v>
      </c>
      <c r="R355" s="46">
        <v>0.46584237699999997</v>
      </c>
      <c r="S355" s="46">
        <v>3.9177960000000003E-3</v>
      </c>
    </row>
    <row r="356" spans="1:19" x14ac:dyDescent="0.2">
      <c r="A356" s="1">
        <v>8.52</v>
      </c>
      <c r="B356" s="14">
        <v>656.56164379999996</v>
      </c>
      <c r="C356" s="14">
        <v>65.273972599999993</v>
      </c>
      <c r="D356" s="14">
        <v>10.016029659999999</v>
      </c>
      <c r="E356" s="29">
        <f t="shared" si="71"/>
        <v>229.88478662413266</v>
      </c>
      <c r="F356" s="29">
        <f t="shared" si="76"/>
        <v>0.44073075796867212</v>
      </c>
      <c r="G356" s="29">
        <f t="shared" si="77"/>
        <v>3.682929720559698E-3</v>
      </c>
      <c r="I356" s="43"/>
      <c r="Q356" s="46">
        <v>229.00571149999999</v>
      </c>
      <c r="R356" s="46">
        <v>0.47032945900000001</v>
      </c>
      <c r="S356" s="46">
        <v>3.9453559999999997E-3</v>
      </c>
    </row>
    <row r="357" spans="1:19" x14ac:dyDescent="0.2">
      <c r="A357" s="1">
        <v>8.5440000000000005</v>
      </c>
      <c r="B357" s="14">
        <v>649.39726029999997</v>
      </c>
      <c r="C357" s="14">
        <v>64.808219179999995</v>
      </c>
      <c r="D357" s="14">
        <v>10.016250080000001</v>
      </c>
      <c r="E357" s="29">
        <f t="shared" si="71"/>
        <v>229.88154349310494</v>
      </c>
      <c r="F357" s="29">
        <f t="shared" si="76"/>
        <v>0.44194189611147267</v>
      </c>
      <c r="G357" s="29">
        <f t="shared" si="77"/>
        <v>3.6980392808317782E-3</v>
      </c>
      <c r="I357" s="43"/>
      <c r="Q357" s="46">
        <v>229.0022506</v>
      </c>
      <c r="R357" s="46">
        <v>0.47160892500000001</v>
      </c>
      <c r="S357" s="46">
        <v>3.9614369999999999E-3</v>
      </c>
    </row>
    <row r="358" spans="1:19" x14ac:dyDescent="0.2">
      <c r="A358" s="1">
        <v>8.5679999999999996</v>
      </c>
      <c r="B358" s="14">
        <v>642.46575340000004</v>
      </c>
      <c r="C358" s="14">
        <v>64.027397260000001</v>
      </c>
      <c r="D358" s="14">
        <v>10.019817099999999</v>
      </c>
      <c r="E358" s="29">
        <f t="shared" si="71"/>
        <v>229.8290511832177</v>
      </c>
      <c r="F358" s="29">
        <f t="shared" si="76"/>
        <v>0.44507766043570007</v>
      </c>
      <c r="G358" s="29">
        <f t="shared" si="77"/>
        <v>3.7233128681689602E-3</v>
      </c>
      <c r="I358" s="43"/>
      <c r="Q358" s="46">
        <v>228.94624709999999</v>
      </c>
      <c r="R358" s="46">
        <v>0.47474250400000001</v>
      </c>
      <c r="S358" s="46">
        <v>3.9867890000000001E-3</v>
      </c>
    </row>
    <row r="359" spans="1:19" x14ac:dyDescent="0.2">
      <c r="A359" s="1">
        <v>8.5920000000000005</v>
      </c>
      <c r="B359" s="14">
        <v>635.35616440000001</v>
      </c>
      <c r="C359" s="14">
        <v>63.561643840000002</v>
      </c>
      <c r="D359" s="14">
        <v>10.025820120000001</v>
      </c>
      <c r="E359" s="29">
        <f t="shared" si="71"/>
        <v>229.74067103982298</v>
      </c>
      <c r="F359" s="29">
        <f t="shared" si="76"/>
        <v>0.44683034953278516</v>
      </c>
      <c r="G359" s="29">
        <f t="shared" si="77"/>
        <v>3.7444399558603969E-3</v>
      </c>
      <c r="I359" s="43"/>
      <c r="Q359" s="46">
        <v>228.8520121</v>
      </c>
      <c r="R359" s="46">
        <v>0.47624984999999997</v>
      </c>
      <c r="S359" s="46">
        <v>4.006473E-3</v>
      </c>
    </row>
    <row r="360" spans="1:19" x14ac:dyDescent="0.2">
      <c r="A360" s="1">
        <v>8.6159999999999997</v>
      </c>
      <c r="B360" s="14">
        <v>628.94520550000004</v>
      </c>
      <c r="C360" s="14">
        <v>62.945205479999998</v>
      </c>
      <c r="D360" s="14">
        <v>10.03554901</v>
      </c>
      <c r="E360" s="29">
        <f t="shared" si="71"/>
        <v>229.59732951536378</v>
      </c>
      <c r="F360" s="29">
        <f t="shared" si="76"/>
        <v>0.44982477659065817</v>
      </c>
      <c r="G360" s="29">
        <f t="shared" si="77"/>
        <v>3.7724116763943809E-3</v>
      </c>
      <c r="I360" s="43"/>
      <c r="Q360" s="46">
        <v>228.69932800000001</v>
      </c>
      <c r="R360" s="46">
        <v>0.478842983</v>
      </c>
      <c r="S360" s="46">
        <v>4.0315380000000003E-3</v>
      </c>
    </row>
    <row r="361" spans="1:19" x14ac:dyDescent="0.2">
      <c r="A361" s="1">
        <v>8.64</v>
      </c>
      <c r="B361" s="14">
        <v>624.08000000000004</v>
      </c>
      <c r="C361" s="14">
        <v>62.333333330000002</v>
      </c>
      <c r="D361" s="14">
        <v>10.04835709</v>
      </c>
      <c r="E361" s="29">
        <f t="shared" si="71"/>
        <v>229.40841540303049</v>
      </c>
      <c r="F361" s="29">
        <f t="shared" ref="F361:F370" si="78" xml:space="preserve"> E361^3*(1/SQRT(C361)-1/SQRT(B361))/((2*H$10+H$7*E361)*SQRT(11*75))</f>
        <v>0.4472923092725774</v>
      </c>
      <c r="G361" s="29">
        <f xml:space="preserve"> E361^2*(1/SQRT(C361)+1/SQRT(B361))/((2*H$10+H$7*E361)*SQRT(11*75))</f>
        <v>3.7516218840924812E-3</v>
      </c>
      <c r="I361" s="43"/>
      <c r="Q361" s="46">
        <v>228.49839489999999</v>
      </c>
      <c r="R361" s="46">
        <v>0.47534948100000002</v>
      </c>
      <c r="S361" s="46">
        <v>4.0028269999999996E-3</v>
      </c>
    </row>
    <row r="362" spans="1:19" x14ac:dyDescent="0.2">
      <c r="A362" s="1">
        <v>8.6639999999999997</v>
      </c>
      <c r="B362" s="14">
        <v>617.76</v>
      </c>
      <c r="C362" s="14">
        <v>61.68</v>
      </c>
      <c r="D362" s="14">
        <v>10.05440565</v>
      </c>
      <c r="E362" s="29">
        <f t="shared" si="71"/>
        <v>229.31911909086816</v>
      </c>
      <c r="F362" s="29">
        <f t="shared" si="78"/>
        <v>0.45023205418089307</v>
      </c>
      <c r="G362" s="29">
        <f t="shared" ref="G362:G370" si="79" xml:space="preserve"> E362^2*(1/SQRT(C362)+1/SQRT(B362))/((2*H$10+H$7*E362)*SQRT(11*75))</f>
        <v>3.777274334571546E-3</v>
      </c>
      <c r="I362" s="43"/>
      <c r="Q362" s="46">
        <v>228.4035355</v>
      </c>
      <c r="R362" s="46">
        <v>0.47808877500000002</v>
      </c>
      <c r="S362" s="46">
        <v>4.0270599999999998E-3</v>
      </c>
    </row>
    <row r="363" spans="1:19" x14ac:dyDescent="0.2">
      <c r="A363" s="1">
        <v>8.6880000000000006</v>
      </c>
      <c r="B363" s="14">
        <v>611.85333330000003</v>
      </c>
      <c r="C363" s="14">
        <v>60.8</v>
      </c>
      <c r="D363" s="14">
        <v>10.06737435</v>
      </c>
      <c r="E363" s="29">
        <f t="shared" si="71"/>
        <v>229.12747737119739</v>
      </c>
      <c r="F363" s="29">
        <f t="shared" si="78"/>
        <v>0.45515526055435113</v>
      </c>
      <c r="G363" s="29">
        <f t="shared" si="79"/>
        <v>3.8153974187429408E-3</v>
      </c>
      <c r="I363" s="43"/>
      <c r="Q363" s="46">
        <v>228.2002142</v>
      </c>
      <c r="R363" s="46">
        <v>0.48246994300000001</v>
      </c>
      <c r="S363" s="46">
        <v>4.0607999999999998E-3</v>
      </c>
    </row>
    <row r="364" spans="1:19" x14ac:dyDescent="0.2">
      <c r="A364" s="1">
        <v>8.7119999999999997</v>
      </c>
      <c r="B364" s="14">
        <v>606.29333329999997</v>
      </c>
      <c r="C364" s="14">
        <v>60.09333333</v>
      </c>
      <c r="D364" s="14">
        <v>10.082435609999999</v>
      </c>
      <c r="E364" s="29">
        <f t="shared" si="71"/>
        <v>228.9045957719855</v>
      </c>
      <c r="F364" s="29">
        <f t="shared" si="78"/>
        <v>0.45949059592336627</v>
      </c>
      <c r="G364" s="29">
        <f t="shared" si="79"/>
        <v>3.8520359743685379E-3</v>
      </c>
      <c r="I364" s="43"/>
      <c r="Q364" s="46">
        <v>227.96420219999999</v>
      </c>
      <c r="R364" s="46">
        <v>0.48605120699999999</v>
      </c>
      <c r="S364" s="46">
        <v>4.0915099999999996E-3</v>
      </c>
    </row>
    <row r="365" spans="1:19" x14ac:dyDescent="0.2">
      <c r="A365" s="1">
        <v>8.7360000000000007</v>
      </c>
      <c r="B365" s="14">
        <v>599.91999999999996</v>
      </c>
      <c r="C365" s="14">
        <v>59.253333329999997</v>
      </c>
      <c r="D365" s="14">
        <v>10.09858155</v>
      </c>
      <c r="E365" s="29">
        <f t="shared" si="71"/>
        <v>228.66527344923185</v>
      </c>
      <c r="F365" s="29">
        <f t="shared" si="78"/>
        <v>0.46464268123756608</v>
      </c>
      <c r="G365" s="29">
        <f t="shared" si="79"/>
        <v>3.8945301607801195E-3</v>
      </c>
      <c r="I365" s="43"/>
      <c r="Q365" s="46">
        <v>227.7113348</v>
      </c>
      <c r="R365" s="46">
        <v>0.49037540299999999</v>
      </c>
      <c r="S365" s="46">
        <v>4.1274349999999996E-3</v>
      </c>
    </row>
    <row r="366" spans="1:19" x14ac:dyDescent="0.2">
      <c r="A366" s="1">
        <v>8.76</v>
      </c>
      <c r="B366" s="14">
        <v>593.66666669999995</v>
      </c>
      <c r="C366" s="14">
        <v>58.626666669999999</v>
      </c>
      <c r="D366" s="14">
        <v>10.11584635</v>
      </c>
      <c r="E366" s="29">
        <f t="shared" si="71"/>
        <v>228.40890816434501</v>
      </c>
      <c r="F366" s="29">
        <f t="shared" si="78"/>
        <v>0.46881346825342551</v>
      </c>
      <c r="G366" s="29">
        <f t="shared" si="79"/>
        <v>3.9336878689391827E-3</v>
      </c>
      <c r="I366" s="43"/>
      <c r="Q366" s="46">
        <v>227.4411106</v>
      </c>
      <c r="R366" s="46">
        <v>0.49353219199999998</v>
      </c>
      <c r="S366" s="46">
        <v>4.1587170000000001E-3</v>
      </c>
    </row>
    <row r="367" spans="1:19" x14ac:dyDescent="0.2">
      <c r="A367" s="1">
        <v>8.7840000000000007</v>
      </c>
      <c r="B367" s="14">
        <v>588.20000000000005</v>
      </c>
      <c r="C367" s="14">
        <v>58.09333333</v>
      </c>
      <c r="D367" s="14">
        <v>10.13074986</v>
      </c>
      <c r="E367" s="29">
        <f t="shared" si="71"/>
        <v>228.1872133634117</v>
      </c>
      <c r="F367" s="29">
        <f t="shared" si="78"/>
        <v>0.47242771931218497</v>
      </c>
      <c r="G367" s="29">
        <f t="shared" si="79"/>
        <v>3.968020583959047E-3</v>
      </c>
      <c r="I367" s="43"/>
      <c r="Q367" s="46">
        <v>227.20798590000001</v>
      </c>
      <c r="R367" s="46">
        <v>0.49622834500000002</v>
      </c>
      <c r="S367" s="46">
        <v>4.1858900000000003E-3</v>
      </c>
    </row>
    <row r="368" spans="1:19" x14ac:dyDescent="0.2">
      <c r="A368" s="1">
        <v>8.8079999999999998</v>
      </c>
      <c r="B368" s="14">
        <v>582.94666670000004</v>
      </c>
      <c r="C368" s="14">
        <v>57.36</v>
      </c>
      <c r="D368" s="14">
        <v>10.14523432</v>
      </c>
      <c r="E368" s="29">
        <f t="shared" si="71"/>
        <v>227.97139398923099</v>
      </c>
      <c r="F368" s="29">
        <f t="shared" si="78"/>
        <v>0.4773148765430833</v>
      </c>
      <c r="G368" s="29">
        <f t="shared" si="79"/>
        <v>4.0076507364245669E-3</v>
      </c>
      <c r="I368" s="43"/>
      <c r="Q368" s="46">
        <v>226.9815443</v>
      </c>
      <c r="R368" s="46">
        <v>0.50024991200000002</v>
      </c>
      <c r="S368" s="46">
        <v>4.2185360000000002E-3</v>
      </c>
    </row>
    <row r="369" spans="1:20" x14ac:dyDescent="0.2">
      <c r="A369" s="1">
        <v>8.8320000000000007</v>
      </c>
      <c r="B369" s="14">
        <v>576.90666669999996</v>
      </c>
      <c r="C369" s="14">
        <v>56.56</v>
      </c>
      <c r="D369" s="14">
        <v>10.155274500000001</v>
      </c>
      <c r="E369" s="29">
        <f t="shared" si="71"/>
        <v>227.82158267802848</v>
      </c>
      <c r="F369" s="29">
        <f t="shared" si="78"/>
        <v>0.48211780771573121</v>
      </c>
      <c r="G369" s="29">
        <f t="shared" si="79"/>
        <v>4.0455323963163141E-3</v>
      </c>
      <c r="I369" s="43"/>
      <c r="Q369" s="46">
        <v>226.82465730000001</v>
      </c>
      <c r="R369" s="46">
        <v>0.50449159799999999</v>
      </c>
      <c r="S369" s="46">
        <v>4.2518800000000004E-3</v>
      </c>
    </row>
    <row r="370" spans="1:20" x14ac:dyDescent="0.2">
      <c r="A370" s="1">
        <v>8.8559999999999999</v>
      </c>
      <c r="B370" s="14">
        <v>571.48</v>
      </c>
      <c r="C370" s="14">
        <v>56.173333329999998</v>
      </c>
      <c r="D370" s="14">
        <v>10.16145758</v>
      </c>
      <c r="E370" s="29">
        <f t="shared" si="71"/>
        <v>227.72923591489783</v>
      </c>
      <c r="F370" s="29">
        <f t="shared" si="78"/>
        <v>0.48413670755465976</v>
      </c>
      <c r="G370" s="29">
        <f t="shared" si="79"/>
        <v>4.0677809480590878E-3</v>
      </c>
      <c r="I370" s="43"/>
      <c r="Q370" s="46">
        <v>226.72807220000001</v>
      </c>
      <c r="R370" s="46">
        <v>0.50610880199999997</v>
      </c>
      <c r="S370" s="46">
        <v>4.2711709999999998E-3</v>
      </c>
    </row>
    <row r="371" spans="1:20" x14ac:dyDescent="0.2">
      <c r="A371" s="1">
        <v>8.8800000000000008</v>
      </c>
      <c r="B371" s="14">
        <v>567.14285710000001</v>
      </c>
      <c r="C371" s="14">
        <v>55.701298700000002</v>
      </c>
      <c r="D371" s="14">
        <v>10.16595324</v>
      </c>
      <c r="E371" s="29">
        <f t="shared" si="71"/>
        <v>227.66204884778409</v>
      </c>
      <c r="F371" s="29">
        <f t="shared" ref="F371:F380" si="80" xml:space="preserve"> E371^3*(1/SQRT(C371)-1/SQRT(B371))/((2*H$10+H$7*E371)*SQRT(11*77))</f>
        <v>0.48038796569979364</v>
      </c>
      <c r="G371" s="29">
        <f xml:space="preserve"> E371^2*(1/SQRT(C371)+1/SQRT(B371))/((2*H$10+H$7*E371)*SQRT(11*77))</f>
        <v>4.0363234288512632E-3</v>
      </c>
      <c r="I371" s="43"/>
      <c r="Q371" s="46">
        <v>226.657861</v>
      </c>
      <c r="R371" s="46">
        <v>0.50182986299999999</v>
      </c>
      <c r="S371" s="46">
        <v>4.2351639999999996E-3</v>
      </c>
    </row>
    <row r="372" spans="1:20" x14ac:dyDescent="0.2">
      <c r="A372" s="1">
        <v>8.9039999999999999</v>
      </c>
      <c r="B372" s="14">
        <v>561.92207789999998</v>
      </c>
      <c r="C372" s="14">
        <v>55.220779219999997</v>
      </c>
      <c r="D372" s="14">
        <v>10.170443540000001</v>
      </c>
      <c r="E372" s="29">
        <f t="shared" si="71"/>
        <v>227.59490576767217</v>
      </c>
      <c r="F372" s="29">
        <f t="shared" si="80"/>
        <v>0.48288288290933118</v>
      </c>
      <c r="G372" s="29">
        <f t="shared" ref="G372:G380" si="81" xml:space="preserve"> E372^2*(1/SQRT(C372)+1/SQRT(B372))/((2*H$10+H$7*E372)*SQRT(11*77))</f>
        <v>4.0593069651165044E-3</v>
      </c>
      <c r="I372" s="43"/>
      <c r="Q372" s="46">
        <v>226.58774629999999</v>
      </c>
      <c r="R372" s="46">
        <v>0.50407238300000001</v>
      </c>
      <c r="S372" s="46">
        <v>4.256269E-3</v>
      </c>
    </row>
    <row r="373" spans="1:20" x14ac:dyDescent="0.2">
      <c r="A373" s="1">
        <v>8.9280000000000008</v>
      </c>
      <c r="B373" s="14">
        <v>556.84415579999995</v>
      </c>
      <c r="C373" s="14">
        <v>54.727272730000003</v>
      </c>
      <c r="D373" s="14">
        <v>10.17647539</v>
      </c>
      <c r="E373" s="29">
        <f t="shared" si="71"/>
        <v>227.50465470879857</v>
      </c>
      <c r="F373" s="29">
        <f t="shared" si="80"/>
        <v>0.48568675300388942</v>
      </c>
      <c r="G373" s="29">
        <f t="shared" si="81"/>
        <v>4.0846400018950723E-3</v>
      </c>
      <c r="I373" s="43"/>
      <c r="Q373" s="46">
        <v>226.49358090000001</v>
      </c>
      <c r="R373" s="46">
        <v>0.50650424400000005</v>
      </c>
      <c r="S373" s="46">
        <v>4.278731E-3</v>
      </c>
    </row>
    <row r="374" spans="1:20" x14ac:dyDescent="0.2">
      <c r="A374" s="1">
        <v>8.952</v>
      </c>
      <c r="B374" s="14">
        <v>551.10389610000004</v>
      </c>
      <c r="C374" s="14">
        <v>54.168831169999997</v>
      </c>
      <c r="D374" s="14">
        <v>10.17732337</v>
      </c>
      <c r="E374" s="29">
        <f t="shared" si="71"/>
        <v>227.49196157493949</v>
      </c>
      <c r="F374" s="29">
        <f t="shared" si="80"/>
        <v>0.48826325685835759</v>
      </c>
      <c r="G374" s="29">
        <f t="shared" si="81"/>
        <v>4.1066883048351916E-3</v>
      </c>
      <c r="I374" s="43"/>
      <c r="Q374" s="46">
        <v>226.4803446</v>
      </c>
      <c r="R374" s="46">
        <v>0.50912088700000002</v>
      </c>
      <c r="S374" s="46">
        <v>4.3012450000000004E-3</v>
      </c>
    </row>
    <row r="375" spans="1:20" x14ac:dyDescent="0.2">
      <c r="A375" s="1">
        <v>8.9760000000000009</v>
      </c>
      <c r="B375" s="14">
        <v>546.24675319999994</v>
      </c>
      <c r="C375" s="14">
        <v>53.779220780000003</v>
      </c>
      <c r="D375" s="14">
        <v>10.17498947</v>
      </c>
      <c r="E375" s="29">
        <f t="shared" si="71"/>
        <v>227.52689379613571</v>
      </c>
      <c r="F375" s="29">
        <f t="shared" si="80"/>
        <v>0.48959430472846627</v>
      </c>
      <c r="G375" s="29">
        <f t="shared" si="81"/>
        <v>4.1195922697422754E-3</v>
      </c>
      <c r="I375" s="43"/>
      <c r="Q375" s="46">
        <v>226.51677599999999</v>
      </c>
      <c r="R375" s="46">
        <v>0.51070259900000003</v>
      </c>
      <c r="S375" s="46">
        <v>4.3163660000000003E-3</v>
      </c>
    </row>
    <row r="376" spans="1:20" x14ac:dyDescent="0.2">
      <c r="A376" s="1">
        <v>9</v>
      </c>
      <c r="B376" s="14">
        <v>541.07792210000002</v>
      </c>
      <c r="C376" s="14">
        <v>53.18181818</v>
      </c>
      <c r="D376" s="14">
        <v>10.177465700000001</v>
      </c>
      <c r="E376" s="29">
        <f t="shared" si="71"/>
        <v>227.48983095531293</v>
      </c>
      <c r="F376" s="29">
        <f t="shared" si="80"/>
        <v>0.49279203699630098</v>
      </c>
      <c r="G376" s="29">
        <f t="shared" si="81"/>
        <v>4.1447759595158668E-3</v>
      </c>
      <c r="I376" s="43"/>
      <c r="Q376" s="46">
        <v>226.47812300000001</v>
      </c>
      <c r="R376" s="46">
        <v>0.51383121099999995</v>
      </c>
      <c r="S376" s="46">
        <v>4.3410380000000002E-3</v>
      </c>
    </row>
    <row r="377" spans="1:20" x14ac:dyDescent="0.2">
      <c r="A377" s="1">
        <v>9.0239999999999991</v>
      </c>
      <c r="B377" s="14">
        <v>536.53246750000005</v>
      </c>
      <c r="C377" s="14">
        <v>52.727272730000003</v>
      </c>
      <c r="D377" s="14">
        <v>10.17828933</v>
      </c>
      <c r="E377" s="29">
        <f t="shared" si="71"/>
        <v>227.47750083725626</v>
      </c>
      <c r="F377" s="29">
        <f t="shared" si="80"/>
        <v>0.49501808540269254</v>
      </c>
      <c r="G377" s="29">
        <f t="shared" si="81"/>
        <v>4.163510945261165E-3</v>
      </c>
      <c r="I377" s="43"/>
      <c r="Q377" s="46">
        <v>226.46526729999999</v>
      </c>
      <c r="R377" s="46">
        <v>0.51608298399999997</v>
      </c>
      <c r="S377" s="46">
        <v>4.360086E-3</v>
      </c>
    </row>
    <row r="378" spans="1:20" x14ac:dyDescent="0.2">
      <c r="A378" s="1">
        <v>9.048</v>
      </c>
      <c r="B378" s="14">
        <v>531.67532470000003</v>
      </c>
      <c r="C378" s="14">
        <v>52.168831169999997</v>
      </c>
      <c r="D378" s="14">
        <v>10.18043703</v>
      </c>
      <c r="E378" s="29">
        <f t="shared" si="71"/>
        <v>227.44534294418582</v>
      </c>
      <c r="F378" s="29">
        <f t="shared" si="80"/>
        <v>0.4980729071738485</v>
      </c>
      <c r="G378" s="29">
        <f t="shared" si="81"/>
        <v>4.1875356081314645E-3</v>
      </c>
      <c r="I378" s="43"/>
      <c r="Q378" s="46">
        <v>226.43174690000001</v>
      </c>
      <c r="R378" s="46">
        <v>0.51908557200000005</v>
      </c>
      <c r="S378" s="46">
        <v>4.3837349999999997E-3</v>
      </c>
    </row>
    <row r="379" spans="1:20" x14ac:dyDescent="0.2">
      <c r="A379" s="1">
        <v>9.0719999999999992</v>
      </c>
      <c r="B379" s="14">
        <v>526.0519481</v>
      </c>
      <c r="C379" s="14">
        <v>51.714285709999999</v>
      </c>
      <c r="D379" s="14">
        <v>10.18227145</v>
      </c>
      <c r="E379" s="29">
        <f t="shared" si="71"/>
        <v>227.41786914314042</v>
      </c>
      <c r="F379" s="29">
        <f t="shared" si="80"/>
        <v>0.50024500457021503</v>
      </c>
      <c r="G379" s="29">
        <f t="shared" si="81"/>
        <v>4.2090573806204687E-3</v>
      </c>
      <c r="I379" s="43"/>
      <c r="Q379" s="46">
        <v>226.40311829999999</v>
      </c>
      <c r="R379" s="46">
        <v>0.52119255499999995</v>
      </c>
      <c r="S379" s="46">
        <v>4.4049650000000003E-3</v>
      </c>
    </row>
    <row r="380" spans="1:20" x14ac:dyDescent="0.2">
      <c r="A380" s="1">
        <v>9.0960000000000001</v>
      </c>
      <c r="B380" s="14">
        <v>521</v>
      </c>
      <c r="C380" s="14">
        <v>51.207792210000001</v>
      </c>
      <c r="D380" s="14">
        <v>10.18298152</v>
      </c>
      <c r="E380" s="29">
        <f t="shared" si="71"/>
        <v>227.40723288078112</v>
      </c>
      <c r="F380" s="29">
        <f t="shared" si="80"/>
        <v>0.50281394351910702</v>
      </c>
      <c r="G380" s="29">
        <f t="shared" si="81"/>
        <v>4.2305872270230315E-3</v>
      </c>
      <c r="I380" s="43"/>
      <c r="Q380" s="46">
        <v>226.3920373</v>
      </c>
      <c r="R380" s="46">
        <v>0.52380797400000001</v>
      </c>
      <c r="S380" s="46">
        <v>4.4269899999999996E-3</v>
      </c>
    </row>
    <row r="381" spans="1:20" x14ac:dyDescent="0.2">
      <c r="A381" s="1">
        <v>9.1199999999999992</v>
      </c>
      <c r="B381" s="14">
        <v>517.13924050000003</v>
      </c>
      <c r="C381" s="14">
        <v>50.696202530000001</v>
      </c>
      <c r="D381" s="14">
        <v>10.190921619999999</v>
      </c>
      <c r="E381" s="29">
        <f t="shared" si="71"/>
        <v>227.2882331369176</v>
      </c>
      <c r="F381" s="29">
        <f t="shared" ref="F381:F390" si="82" xml:space="preserve"> E381^3*(1/SQRT(C381)-1/SQRT(B381))/((2*H$10+H$7*E381)*SQRT(11*79))</f>
        <v>0.50008416195732019</v>
      </c>
      <c r="G381" s="29">
        <f xml:space="preserve"> E381^2*(1/SQRT(C381)+1/SQRT(B381))/((2*H$10+H$7*E381)*SQRT(11*79))</f>
        <v>4.2060173297210814E-3</v>
      </c>
      <c r="I381" s="43"/>
      <c r="Q381" s="46">
        <v>226.26815010000001</v>
      </c>
      <c r="R381" s="46">
        <v>0.52028077100000003</v>
      </c>
      <c r="S381" s="46">
        <v>4.3956109999999998E-3</v>
      </c>
    </row>
    <row r="382" spans="1:20" s="15" customFormat="1" x14ac:dyDescent="0.2">
      <c r="A382" s="17">
        <v>9.1440000000000001</v>
      </c>
      <c r="B382" s="18">
        <v>511.48101270000001</v>
      </c>
      <c r="C382" s="18">
        <v>50.189873419999998</v>
      </c>
      <c r="D382" s="18">
        <v>10.202244520000001</v>
      </c>
      <c r="E382" s="36">
        <f t="shared" si="71"/>
        <v>227.1183304134299</v>
      </c>
      <c r="F382" s="36">
        <f t="shared" si="82"/>
        <v>0.50376554351913172</v>
      </c>
      <c r="G382" s="36">
        <f t="shared" ref="G382:G390" si="83" xml:space="preserve"> E382^2*(1/SQRT(C382)+1/SQRT(B382))/((2*H$10+H$7*E382)*SQRT(11*79))</f>
        <v>4.2415691398762926E-3</v>
      </c>
      <c r="H382" s="27"/>
      <c r="I382" s="44"/>
      <c r="J382" s="45"/>
      <c r="K382" s="22"/>
      <c r="L382" s="22"/>
      <c r="M382" s="19"/>
      <c r="N382" s="19"/>
      <c r="P382" s="30"/>
      <c r="Q382" s="47">
        <v>226.091553</v>
      </c>
      <c r="R382" s="47">
        <v>0.52311618500000001</v>
      </c>
      <c r="S382" s="47">
        <v>4.4244990000000001E-3</v>
      </c>
      <c r="T382" s="47"/>
    </row>
    <row r="383" spans="1:20" x14ac:dyDescent="0.2">
      <c r="A383" s="1">
        <v>9.1679999999999993</v>
      </c>
      <c r="B383" s="14">
        <v>507.26582280000002</v>
      </c>
      <c r="C383" s="14">
        <v>49.734177219999999</v>
      </c>
      <c r="D383" s="14">
        <v>10.21057392</v>
      </c>
      <c r="E383" s="29">
        <f t="shared" si="71"/>
        <v>226.99319002741925</v>
      </c>
      <c r="F383" s="29">
        <f t="shared" si="82"/>
        <v>0.50711880011468125</v>
      </c>
      <c r="G383" s="29">
        <f t="shared" si="83"/>
        <v>4.2709022910970467E-3</v>
      </c>
      <c r="I383" s="43"/>
      <c r="Q383" s="46">
        <v>225.96169760000001</v>
      </c>
      <c r="R383" s="46">
        <v>0.52585194099999999</v>
      </c>
      <c r="S383" s="46">
        <v>4.4488870000000003E-3</v>
      </c>
    </row>
    <row r="384" spans="1:20" x14ac:dyDescent="0.2">
      <c r="A384" s="1">
        <v>9.1920000000000002</v>
      </c>
      <c r="B384" s="14">
        <v>502.78481010000002</v>
      </c>
      <c r="C384" s="14">
        <v>49.316455699999999</v>
      </c>
      <c r="D384" s="14">
        <v>10.216463600000001</v>
      </c>
      <c r="E384" s="29">
        <f t="shared" si="71"/>
        <v>226.90462293881862</v>
      </c>
      <c r="F384" s="29">
        <f t="shared" si="82"/>
        <v>0.50989303921326012</v>
      </c>
      <c r="G384" s="29">
        <f t="shared" si="83"/>
        <v>4.2965966932876345E-3</v>
      </c>
      <c r="I384" s="43"/>
      <c r="Q384" s="46">
        <v>225.8699053</v>
      </c>
      <c r="R384" s="46">
        <v>0.52819303200000001</v>
      </c>
      <c r="S384" s="46">
        <v>4.4711899999999999E-3</v>
      </c>
    </row>
    <row r="385" spans="1:19" x14ac:dyDescent="0.2">
      <c r="A385" s="1">
        <v>9.2159999999999993</v>
      </c>
      <c r="B385" s="14">
        <v>498.1265823</v>
      </c>
      <c r="C385" s="14">
        <v>48.924050630000004</v>
      </c>
      <c r="D385" s="14">
        <v>10.22824694</v>
      </c>
      <c r="E385" s="29">
        <f t="shared" si="71"/>
        <v>226.7272246875597</v>
      </c>
      <c r="F385" s="29">
        <f t="shared" si="82"/>
        <v>0.51316255515835896</v>
      </c>
      <c r="G385" s="29">
        <f t="shared" si="83"/>
        <v>4.329514356885833E-3</v>
      </c>
      <c r="I385" s="43"/>
      <c r="Q385" s="46">
        <v>225.68632840000001</v>
      </c>
      <c r="R385" s="46">
        <v>0.53048874700000004</v>
      </c>
      <c r="S385" s="46">
        <v>4.4963370000000004E-3</v>
      </c>
    </row>
    <row r="386" spans="1:19" x14ac:dyDescent="0.2">
      <c r="A386" s="1">
        <v>9.24</v>
      </c>
      <c r="B386" s="14">
        <v>493.68354429999999</v>
      </c>
      <c r="C386" s="14">
        <v>48.189873419999998</v>
      </c>
      <c r="D386" s="14">
        <v>10.240268410000001</v>
      </c>
      <c r="E386" s="29">
        <f t="shared" si="71"/>
        <v>226.54595589803188</v>
      </c>
      <c r="F386" s="29">
        <f t="shared" si="82"/>
        <v>0.51922499516708587</v>
      </c>
      <c r="G386" s="29">
        <f t="shared" si="83"/>
        <v>4.374808902976637E-3</v>
      </c>
      <c r="I386" s="43"/>
      <c r="Q386" s="46">
        <v>225.49913860000001</v>
      </c>
      <c r="R386" s="46">
        <v>0.53561185899999997</v>
      </c>
      <c r="S386" s="46">
        <v>4.5338289999999996E-3</v>
      </c>
    </row>
    <row r="387" spans="1:19" x14ac:dyDescent="0.2">
      <c r="A387" s="1">
        <v>9.2639999999999993</v>
      </c>
      <c r="B387" s="14">
        <v>488.86075949999997</v>
      </c>
      <c r="C387" s="14">
        <v>47.468354429999998</v>
      </c>
      <c r="D387" s="14">
        <v>10.248893170000001</v>
      </c>
      <c r="E387" s="29">
        <f t="shared" ref="E387:E450" si="84" xml:space="preserve"> (2*H$10)/(-H$7+SQRT((H$7)^2+4*H$10*(LN(D387)-H$4)))</f>
        <v>226.41572427114295</v>
      </c>
      <c r="F387" s="29">
        <f t="shared" si="82"/>
        <v>0.52483756301061846</v>
      </c>
      <c r="G387" s="29">
        <f t="shared" si="83"/>
        <v>4.4165910617924619E-3</v>
      </c>
      <c r="I387" s="43"/>
      <c r="Q387" s="46">
        <v>225.364901</v>
      </c>
      <c r="R387" s="46">
        <v>0.54056074499999995</v>
      </c>
      <c r="S387" s="46">
        <v>4.5701149999999996E-3</v>
      </c>
    </row>
    <row r="388" spans="1:19" x14ac:dyDescent="0.2">
      <c r="A388" s="1">
        <v>9.2880000000000003</v>
      </c>
      <c r="B388" s="14">
        <v>484.37974680000002</v>
      </c>
      <c r="C388" s="14">
        <v>47.177215189999998</v>
      </c>
      <c r="D388" s="14">
        <v>10.257521479999999</v>
      </c>
      <c r="E388" s="29">
        <f t="shared" si="84"/>
        <v>226.28528516487842</v>
      </c>
      <c r="F388" s="29">
        <f t="shared" si="82"/>
        <v>0.52715922997540188</v>
      </c>
      <c r="G388" s="29">
        <f t="shared" si="83"/>
        <v>4.4433740821411523E-3</v>
      </c>
      <c r="I388" s="43"/>
      <c r="Q388" s="46">
        <v>225.23065969999999</v>
      </c>
      <c r="R388" s="46">
        <v>0.54209765499999996</v>
      </c>
      <c r="S388" s="46">
        <v>4.5906840000000003E-3</v>
      </c>
    </row>
    <row r="389" spans="1:19" x14ac:dyDescent="0.2">
      <c r="A389" s="1">
        <v>9.3119999999999994</v>
      </c>
      <c r="B389" s="14">
        <v>479.835443</v>
      </c>
      <c r="C389" s="14">
        <v>46.784810129999997</v>
      </c>
      <c r="D389" s="14">
        <v>10.2657694</v>
      </c>
      <c r="E389" s="29">
        <f t="shared" si="84"/>
        <v>226.16045063115843</v>
      </c>
      <c r="F389" s="29">
        <f t="shared" si="82"/>
        <v>0.53027228361950995</v>
      </c>
      <c r="G389" s="29">
        <f t="shared" si="83"/>
        <v>4.4737416147101611E-3</v>
      </c>
      <c r="I389" s="43"/>
      <c r="Q389" s="46">
        <v>225.10238519999999</v>
      </c>
      <c r="R389" s="46">
        <v>0.54446855100000002</v>
      </c>
      <c r="S389" s="46">
        <v>4.6151020000000003E-3</v>
      </c>
    </row>
    <row r="390" spans="1:19" x14ac:dyDescent="0.2">
      <c r="A390" s="1">
        <v>9.3360000000000003</v>
      </c>
      <c r="B390" s="14">
        <v>475.58227849999997</v>
      </c>
      <c r="C390" s="14">
        <v>46.164556959999999</v>
      </c>
      <c r="D390" s="14">
        <v>10.276417589999999</v>
      </c>
      <c r="E390" s="29">
        <f t="shared" si="84"/>
        <v>225.99907294232398</v>
      </c>
      <c r="F390" s="29">
        <f t="shared" si="82"/>
        <v>0.53572260077528389</v>
      </c>
      <c r="G390" s="29">
        <f t="shared" si="83"/>
        <v>4.5160136543390796E-3</v>
      </c>
      <c r="I390" s="43"/>
      <c r="Q390" s="46">
        <v>224.93685189999999</v>
      </c>
      <c r="R390" s="46">
        <v>0.54896867199999999</v>
      </c>
      <c r="S390" s="46">
        <v>4.649528E-3</v>
      </c>
    </row>
    <row r="391" spans="1:19" x14ac:dyDescent="0.2">
      <c r="A391" s="1">
        <v>9.36</v>
      </c>
      <c r="B391" s="14">
        <v>472.06172839999999</v>
      </c>
      <c r="C391" s="14">
        <v>45.802469139999999</v>
      </c>
      <c r="D391" s="14">
        <v>10.2880302</v>
      </c>
      <c r="E391" s="29">
        <f t="shared" si="84"/>
        <v>225.82279874516033</v>
      </c>
      <c r="F391" s="29">
        <f t="shared" ref="F391:F400" si="85" xml:space="preserve"> E391^3*(1/SQRT(C391)-1/SQRT(B391))/((2*H$10+H$7*E391)*SQRT(11*81))</f>
        <v>0.5326996567303548</v>
      </c>
      <c r="G391" s="29">
        <f xml:space="preserve"> E391^2*(1/SQRT(C391)+1/SQRT(B391))/((2*H$10+H$7*E391)*SQRT(11*81))</f>
        <v>4.4933475482560863E-3</v>
      </c>
      <c r="I391" s="43"/>
      <c r="Q391" s="46">
        <v>224.75641830000001</v>
      </c>
      <c r="R391" s="46">
        <v>0.54466556399999999</v>
      </c>
      <c r="S391" s="46">
        <v>4.6160790000000004E-3</v>
      </c>
    </row>
    <row r="392" spans="1:19" x14ac:dyDescent="0.2">
      <c r="A392" s="1">
        <v>9.3840000000000003</v>
      </c>
      <c r="B392" s="14">
        <v>467.37037040000001</v>
      </c>
      <c r="C392" s="14">
        <v>45.395061730000002</v>
      </c>
      <c r="D392" s="14">
        <v>10.294895589999999</v>
      </c>
      <c r="E392" s="29">
        <f t="shared" si="84"/>
        <v>225.71844533195369</v>
      </c>
      <c r="F392" s="29">
        <f t="shared" si="85"/>
        <v>0.53585230794460159</v>
      </c>
      <c r="G392" s="29">
        <f t="shared" ref="G392:G400" si="86" xml:space="preserve"> E392^2*(1/SQRT(C392)+1/SQRT(B392))/((2*H$10+H$7*E392)*SQRT(11*81))</f>
        <v>4.5236734694950502E-3</v>
      </c>
      <c r="I392" s="43"/>
      <c r="Q392" s="46">
        <v>224.6497913</v>
      </c>
      <c r="R392" s="46">
        <v>0.54716384299999998</v>
      </c>
      <c r="S392" s="46">
        <v>4.6411389999999999E-3</v>
      </c>
    </row>
    <row r="393" spans="1:19" x14ac:dyDescent="0.2">
      <c r="A393" s="1">
        <v>9.4079999999999995</v>
      </c>
      <c r="B393" s="14">
        <v>462.48148149999997</v>
      </c>
      <c r="C393" s="14">
        <v>44.962962959999999</v>
      </c>
      <c r="D393" s="14">
        <v>10.300032740000001</v>
      </c>
      <c r="E393" s="29">
        <f t="shared" si="84"/>
        <v>225.64029212439374</v>
      </c>
      <c r="F393" s="29">
        <f t="shared" si="85"/>
        <v>0.53898245498276753</v>
      </c>
      <c r="G393" s="29">
        <f t="shared" si="86"/>
        <v>4.5531695023184691E-3</v>
      </c>
      <c r="I393" s="43"/>
      <c r="Q393" s="46">
        <v>224.5700281</v>
      </c>
      <c r="R393" s="46">
        <v>0.54981017200000004</v>
      </c>
      <c r="S393" s="46">
        <v>4.6667749999999997E-3</v>
      </c>
    </row>
    <row r="394" spans="1:19" x14ac:dyDescent="0.2">
      <c r="A394" s="1">
        <v>9.4320000000000004</v>
      </c>
      <c r="B394" s="14">
        <v>458.2345679</v>
      </c>
      <c r="C394" s="14">
        <v>44.530864200000003</v>
      </c>
      <c r="D394" s="14">
        <v>10.308276129999999</v>
      </c>
      <c r="E394" s="29">
        <f t="shared" si="84"/>
        <v>225.51475791818524</v>
      </c>
      <c r="F394" s="29">
        <f t="shared" si="85"/>
        <v>0.54274500141050197</v>
      </c>
      <c r="G394" s="29">
        <f t="shared" si="86"/>
        <v>4.5868234755864013E-3</v>
      </c>
      <c r="I394" s="43"/>
      <c r="Q394" s="46">
        <v>224.44207549999999</v>
      </c>
      <c r="R394" s="46">
        <v>0.55275236100000003</v>
      </c>
      <c r="S394" s="46">
        <v>4.6937230000000003E-3</v>
      </c>
    </row>
    <row r="395" spans="1:19" x14ac:dyDescent="0.2">
      <c r="A395" s="1">
        <v>9.4559999999999995</v>
      </c>
      <c r="B395" s="14">
        <v>453.86419749999999</v>
      </c>
      <c r="C395" s="14">
        <v>44.012345680000003</v>
      </c>
      <c r="D395" s="14">
        <v>10.31885913</v>
      </c>
      <c r="E395" s="29">
        <f t="shared" si="84"/>
        <v>225.35336664621622</v>
      </c>
      <c r="F395" s="29">
        <f t="shared" si="85"/>
        <v>0.54763392359965246</v>
      </c>
      <c r="G395" s="29">
        <f t="shared" si="86"/>
        <v>4.628053550545067E-3</v>
      </c>
      <c r="I395" s="43"/>
      <c r="Q395" s="46">
        <v>224.2778811</v>
      </c>
      <c r="R395" s="46">
        <v>0.55655730800000003</v>
      </c>
      <c r="S395" s="46">
        <v>4.72602E-3</v>
      </c>
    </row>
    <row r="396" spans="1:19" x14ac:dyDescent="0.2">
      <c r="A396" s="1">
        <v>9.48</v>
      </c>
      <c r="B396" s="14">
        <v>449.66666670000001</v>
      </c>
      <c r="C396" s="14">
        <v>43.617283950000001</v>
      </c>
      <c r="D396" s="14">
        <v>10.3265504</v>
      </c>
      <c r="E396" s="29">
        <f t="shared" si="84"/>
        <v>225.23591082156742</v>
      </c>
      <c r="F396" s="29">
        <f t="shared" si="85"/>
        <v>0.5511352967243488</v>
      </c>
      <c r="G396" s="29">
        <f t="shared" si="86"/>
        <v>4.660514136470441E-3</v>
      </c>
      <c r="I396" s="43"/>
      <c r="Q396" s="46">
        <v>224.15860380000001</v>
      </c>
      <c r="R396" s="46">
        <v>0.55924732499999996</v>
      </c>
      <c r="S396" s="46">
        <v>4.7518389999999999E-3</v>
      </c>
    </row>
    <row r="397" spans="1:19" x14ac:dyDescent="0.2">
      <c r="A397" s="1">
        <v>9.5039999999999996</v>
      </c>
      <c r="B397" s="14">
        <v>445.037037</v>
      </c>
      <c r="C397" s="14">
        <v>43.123456789999999</v>
      </c>
      <c r="D397" s="14">
        <v>10.33489279</v>
      </c>
      <c r="E397" s="29">
        <f t="shared" si="84"/>
        <v>225.10835347737077</v>
      </c>
      <c r="F397" s="29">
        <f t="shared" si="85"/>
        <v>0.55558065478076557</v>
      </c>
      <c r="G397" s="29">
        <f t="shared" si="86"/>
        <v>4.699086161004941E-3</v>
      </c>
      <c r="I397" s="43"/>
      <c r="Q397" s="46">
        <v>224.02927890000001</v>
      </c>
      <c r="R397" s="46">
        <v>0.56279928000000001</v>
      </c>
      <c r="S397" s="46">
        <v>4.783069E-3</v>
      </c>
    </row>
    <row r="398" spans="1:19" x14ac:dyDescent="0.2">
      <c r="A398" s="1">
        <v>9.5280000000000005</v>
      </c>
      <c r="B398" s="14">
        <v>440.92592589999998</v>
      </c>
      <c r="C398" s="14">
        <v>42.58024691</v>
      </c>
      <c r="D398" s="14">
        <v>10.3454958</v>
      </c>
      <c r="E398" s="29">
        <f t="shared" si="84"/>
        <v>224.94598963790386</v>
      </c>
      <c r="F398" s="29">
        <f t="shared" si="85"/>
        <v>0.56105481776043342</v>
      </c>
      <c r="G398" s="29">
        <f t="shared" si="86"/>
        <v>4.7432618822041868E-3</v>
      </c>
      <c r="I398" s="43"/>
      <c r="Q398" s="46">
        <v>223.8649853</v>
      </c>
      <c r="R398" s="46">
        <v>0.56709971199999998</v>
      </c>
      <c r="S398" s="46">
        <v>4.8175179999999998E-3</v>
      </c>
    </row>
    <row r="399" spans="1:19" x14ac:dyDescent="0.2">
      <c r="A399" s="1">
        <v>9.5519999999999996</v>
      </c>
      <c r="B399" s="14">
        <v>436.95061729999998</v>
      </c>
      <c r="C399" s="14">
        <v>42.185185189999999</v>
      </c>
      <c r="D399" s="14">
        <v>10.359461789999999</v>
      </c>
      <c r="E399" s="29">
        <f t="shared" si="84"/>
        <v>224.73170897214513</v>
      </c>
      <c r="F399" s="29">
        <f t="shared" si="85"/>
        <v>0.56574096876164714</v>
      </c>
      <c r="G399" s="29">
        <f t="shared" si="86"/>
        <v>4.7870041648141971E-3</v>
      </c>
      <c r="I399" s="43"/>
      <c r="Q399" s="46">
        <v>223.64871289999999</v>
      </c>
      <c r="R399" s="46">
        <v>0.570158363</v>
      </c>
      <c r="S399" s="46">
        <v>4.8477429999999998E-3</v>
      </c>
    </row>
    <row r="400" spans="1:19" x14ac:dyDescent="0.2">
      <c r="A400" s="1">
        <v>9.5760000000000005</v>
      </c>
      <c r="B400" s="14">
        <v>433.34567900000002</v>
      </c>
      <c r="C400" s="14">
        <v>41.777777780000001</v>
      </c>
      <c r="D400" s="14">
        <v>10.37532801</v>
      </c>
      <c r="E400" s="29">
        <f t="shared" si="84"/>
        <v>224.48768073610191</v>
      </c>
      <c r="F400" s="29">
        <f t="shared" si="85"/>
        <v>0.57103647126315049</v>
      </c>
      <c r="G400" s="29">
        <f t="shared" si="86"/>
        <v>4.8347035196102056E-3</v>
      </c>
      <c r="I400" s="43"/>
      <c r="Q400" s="46">
        <v>223.4031967</v>
      </c>
      <c r="R400" s="46">
        <v>0.57353653100000002</v>
      </c>
      <c r="S400" s="46">
        <v>4.8794429999999998E-3</v>
      </c>
    </row>
    <row r="401" spans="1:19" x14ac:dyDescent="0.2">
      <c r="A401" s="1">
        <v>9.6</v>
      </c>
      <c r="B401" s="14">
        <v>429.97590359999998</v>
      </c>
      <c r="C401" s="14">
        <v>41.397590360000002</v>
      </c>
      <c r="D401" s="14">
        <v>10.39074716</v>
      </c>
      <c r="E401" s="29">
        <f t="shared" si="84"/>
        <v>224.24990911677935</v>
      </c>
      <c r="F401" s="29">
        <f t="shared" ref="F401:F410" si="87" xml:space="preserve"> E401^3*(1/SQRT(C401)-1/SQRT(B401))/((2*H$10+H$7*E401)*SQRT(11*83))</f>
        <v>0.56919144543857592</v>
      </c>
      <c r="G401" s="29">
        <f xml:space="preserve"> E401^2*(1/SQRT(C401)+1/SQRT(B401))/((2*H$10+H$7*E401)*SQRT(11*83))</f>
        <v>4.821980038285727E-3</v>
      </c>
      <c r="I401" s="43"/>
      <c r="Q401" s="46">
        <v>223.16478670000001</v>
      </c>
      <c r="R401" s="46">
        <v>0.56975066500000004</v>
      </c>
      <c r="S401" s="46">
        <v>4.8501869999999997E-3</v>
      </c>
    </row>
    <row r="402" spans="1:19" x14ac:dyDescent="0.2">
      <c r="A402" s="1">
        <v>9.6240000000000006</v>
      </c>
      <c r="B402" s="14">
        <v>425.95180720000002</v>
      </c>
      <c r="C402" s="14">
        <v>40.963855420000002</v>
      </c>
      <c r="D402" s="14">
        <v>10.411079109999999</v>
      </c>
      <c r="E402" s="29">
        <f t="shared" si="84"/>
        <v>223.9354179349572</v>
      </c>
      <c r="F402" s="29">
        <f t="shared" si="87"/>
        <v>0.5754894239914724</v>
      </c>
      <c r="G402" s="29">
        <f t="shared" ref="G402:G410" si="88" xml:space="preserve"> E402^2*(1/SQRT(C402)+1/SQRT(B402))/((2*H$10+H$7*E402)*SQRT(11*83))</f>
        <v>4.8802885005637389E-3</v>
      </c>
      <c r="I402" s="43"/>
      <c r="Q402" s="46">
        <v>222.8507031</v>
      </c>
      <c r="R402" s="46">
        <v>0.57342349199999998</v>
      </c>
      <c r="S402" s="46">
        <v>4.8864379999999999E-3</v>
      </c>
    </row>
    <row r="403" spans="1:19" x14ac:dyDescent="0.2">
      <c r="A403" s="1">
        <v>9.6479999999999997</v>
      </c>
      <c r="B403" s="14">
        <v>421.7590361</v>
      </c>
      <c r="C403" s="14">
        <v>40.506024099999998</v>
      </c>
      <c r="D403" s="14">
        <v>10.42980468</v>
      </c>
      <c r="E403" s="29">
        <f t="shared" si="84"/>
        <v>223.64477571790172</v>
      </c>
      <c r="F403" s="29">
        <f t="shared" si="87"/>
        <v>0.58189509185089028</v>
      </c>
      <c r="G403" s="29">
        <f t="shared" si="88"/>
        <v>4.9387402859269259E-3</v>
      </c>
      <c r="I403" s="43"/>
      <c r="Q403" s="46">
        <v>222.5617283</v>
      </c>
      <c r="R403" s="46">
        <v>0.57729955399999999</v>
      </c>
      <c r="S403" s="46">
        <v>4.9235800000000003E-3</v>
      </c>
    </row>
    <row r="404" spans="1:19" x14ac:dyDescent="0.2">
      <c r="A404" s="1">
        <v>9.6720000000000006</v>
      </c>
      <c r="B404" s="14">
        <v>417.57831329999999</v>
      </c>
      <c r="C404" s="14">
        <v>40</v>
      </c>
      <c r="D404" s="14">
        <v>10.444607899999999</v>
      </c>
      <c r="E404" s="29">
        <f t="shared" si="84"/>
        <v>223.41431407501975</v>
      </c>
      <c r="F404" s="29">
        <f t="shared" si="87"/>
        <v>0.58833547688564203</v>
      </c>
      <c r="G404" s="29">
        <f t="shared" si="88"/>
        <v>4.9940871723511016E-3</v>
      </c>
      <c r="I404" s="43"/>
      <c r="Q404" s="46">
        <v>222.3334859</v>
      </c>
      <c r="R404" s="46">
        <v>0.58164654599999999</v>
      </c>
      <c r="S404" s="46">
        <v>4.96131E-3</v>
      </c>
    </row>
    <row r="405" spans="1:19" x14ac:dyDescent="0.2">
      <c r="A405" s="1">
        <v>9.6959999999999997</v>
      </c>
      <c r="B405" s="14">
        <v>413.67469879999999</v>
      </c>
      <c r="C405" s="14">
        <v>39.530120480000001</v>
      </c>
      <c r="D405" s="14">
        <v>10.45891353</v>
      </c>
      <c r="E405" s="29">
        <f t="shared" si="84"/>
        <v>223.19099640864192</v>
      </c>
      <c r="F405" s="29">
        <f t="shared" si="87"/>
        <v>0.59454927614312469</v>
      </c>
      <c r="G405" s="29">
        <f t="shared" si="88"/>
        <v>5.0476953675395887E-3</v>
      </c>
      <c r="I405" s="43"/>
      <c r="Q405" s="46">
        <v>222.1130872</v>
      </c>
      <c r="R405" s="46">
        <v>0.58576150699999996</v>
      </c>
      <c r="S405" s="46">
        <v>4.9972219999999999E-3</v>
      </c>
    </row>
    <row r="406" spans="1:19" x14ac:dyDescent="0.2">
      <c r="A406" s="1">
        <v>9.7200000000000006</v>
      </c>
      <c r="B406" s="14">
        <v>409.67469879999999</v>
      </c>
      <c r="C406" s="14">
        <v>39.084337349999998</v>
      </c>
      <c r="D406" s="14">
        <v>10.47235178</v>
      </c>
      <c r="E406" s="29">
        <f t="shared" si="84"/>
        <v>222.98066591122762</v>
      </c>
      <c r="F406" s="29">
        <f t="shared" si="87"/>
        <v>0.600462278616682</v>
      </c>
      <c r="G406" s="29">
        <f t="shared" si="88"/>
        <v>5.0998739309937816E-3</v>
      </c>
      <c r="I406" s="43"/>
      <c r="Q406" s="46">
        <v>221.90620709999999</v>
      </c>
      <c r="R406" s="46">
        <v>0.58963236399999996</v>
      </c>
      <c r="S406" s="46">
        <v>5.0321410000000004E-3</v>
      </c>
    </row>
    <row r="407" spans="1:19" x14ac:dyDescent="0.2">
      <c r="A407" s="1">
        <v>9.7439999999999998</v>
      </c>
      <c r="B407" s="14">
        <v>405.45783130000001</v>
      </c>
      <c r="C407" s="14">
        <v>38.493975900000002</v>
      </c>
      <c r="D407" s="14">
        <v>10.4842257</v>
      </c>
      <c r="E407" s="29">
        <f t="shared" si="84"/>
        <v>222.79436352149713</v>
      </c>
      <c r="F407" s="29">
        <f t="shared" si="87"/>
        <v>0.60780464060346417</v>
      </c>
      <c r="G407" s="29">
        <f t="shared" si="88"/>
        <v>5.1579734922007799E-3</v>
      </c>
      <c r="I407" s="43"/>
      <c r="Q407" s="46">
        <v>221.72353620000001</v>
      </c>
      <c r="R407" s="46">
        <v>0.59506877999999996</v>
      </c>
      <c r="S407" s="46">
        <v>5.0742829999999997E-3</v>
      </c>
    </row>
    <row r="408" spans="1:19" x14ac:dyDescent="0.2">
      <c r="A408" s="1">
        <v>9.7680000000000007</v>
      </c>
      <c r="B408" s="14">
        <v>401.63855419999999</v>
      </c>
      <c r="C408" s="14">
        <v>38.156626510000002</v>
      </c>
      <c r="D408" s="14">
        <v>10.493418459999999</v>
      </c>
      <c r="E408" s="29">
        <f t="shared" si="84"/>
        <v>222.64982875081671</v>
      </c>
      <c r="F408" s="29">
        <f t="shared" si="87"/>
        <v>0.61204881736646266</v>
      </c>
      <c r="G408" s="29">
        <f t="shared" si="88"/>
        <v>5.1985339952904091E-3</v>
      </c>
      <c r="I408" s="43"/>
      <c r="Q408" s="46">
        <v>221.58219500000001</v>
      </c>
      <c r="R408" s="46">
        <v>0.59782488499999997</v>
      </c>
      <c r="S408" s="46">
        <v>5.1021859999999999E-3</v>
      </c>
    </row>
    <row r="409" spans="1:19" x14ac:dyDescent="0.2">
      <c r="A409" s="1">
        <v>9.7919999999999998</v>
      </c>
      <c r="B409" s="14">
        <v>397.53012050000001</v>
      </c>
      <c r="C409" s="14">
        <v>37.795180719999998</v>
      </c>
      <c r="D409" s="14">
        <v>10.50355982</v>
      </c>
      <c r="E409" s="29">
        <f t="shared" si="84"/>
        <v>222.4900702205837</v>
      </c>
      <c r="F409" s="29">
        <f t="shared" si="87"/>
        <v>0.61671946938269384</v>
      </c>
      <c r="G409" s="29">
        <f t="shared" si="88"/>
        <v>5.243330711283075E-3</v>
      </c>
      <c r="I409" s="43"/>
      <c r="Q409" s="46">
        <v>221.42635250000001</v>
      </c>
      <c r="R409" s="46">
        <v>0.60081473100000005</v>
      </c>
      <c r="S409" s="46">
        <v>5.1326480000000001E-3</v>
      </c>
    </row>
    <row r="410" spans="1:19" x14ac:dyDescent="0.2">
      <c r="A410" s="1">
        <v>9.8160000000000007</v>
      </c>
      <c r="B410" s="14">
        <v>393.87951809999998</v>
      </c>
      <c r="C410" s="14">
        <v>37.457831329999998</v>
      </c>
      <c r="D410" s="14">
        <v>10.51039308</v>
      </c>
      <c r="E410" s="29">
        <f t="shared" si="84"/>
        <v>222.38223898662213</v>
      </c>
      <c r="F410" s="29">
        <f t="shared" si="87"/>
        <v>0.62072461914254096</v>
      </c>
      <c r="G410" s="29">
        <f t="shared" si="88"/>
        <v>5.2804088581117356E-3</v>
      </c>
      <c r="I410" s="43"/>
      <c r="Q410" s="46">
        <v>221.32139559999999</v>
      </c>
      <c r="R410" s="46">
        <v>0.60364014700000002</v>
      </c>
      <c r="S410" s="46">
        <v>5.1596869999999996E-3</v>
      </c>
    </row>
    <row r="411" spans="1:19" x14ac:dyDescent="0.2">
      <c r="A411" s="1">
        <v>9.84</v>
      </c>
      <c r="B411" s="14">
        <v>390.24705879999999</v>
      </c>
      <c r="C411" s="14">
        <v>37.094117650000001</v>
      </c>
      <c r="D411" s="14">
        <v>10.51614457</v>
      </c>
      <c r="E411" s="29">
        <f t="shared" si="84"/>
        <v>222.29136099505163</v>
      </c>
      <c r="F411" s="29">
        <f t="shared" ref="F411:F420" si="89" xml:space="preserve"> E411^3*(1/SQRT(C411)-1/SQRT(B411))/((2*H$10+H$7*E411)*SQRT(11*85))</f>
        <v>0.61751659368941414</v>
      </c>
      <c r="G411" s="29">
        <f xml:space="preserve"> E411^2*(1/SQRT(C411)+1/SQRT(B411))/((2*H$10+H$7*E411)*SQRT(11*85))</f>
        <v>5.2543847077240321E-3</v>
      </c>
      <c r="I411" s="43"/>
      <c r="Q411" s="46">
        <v>221.23308560000001</v>
      </c>
      <c r="R411" s="46">
        <v>0.59961271400000005</v>
      </c>
      <c r="S411" s="46">
        <v>5.1264479999999996E-3</v>
      </c>
    </row>
    <row r="412" spans="1:19" x14ac:dyDescent="0.2">
      <c r="A412" s="1">
        <v>9.8640000000000008</v>
      </c>
      <c r="B412" s="14">
        <v>386.9058824</v>
      </c>
      <c r="C412" s="14">
        <v>36.788235290000003</v>
      </c>
      <c r="D412" s="14">
        <v>10.524615389999999</v>
      </c>
      <c r="E412" s="29">
        <f t="shared" si="84"/>
        <v>222.15731753425337</v>
      </c>
      <c r="F412" s="29">
        <f t="shared" si="89"/>
        <v>0.62163296092353493</v>
      </c>
      <c r="G412" s="29">
        <f t="shared" ref="G412:G420" si="90" xml:space="preserve"> E412^2*(1/SQRT(C412)+1/SQRT(B412))/((2*H$10+H$7*E412)*SQRT(11*85))</f>
        <v>5.2931758746005645E-3</v>
      </c>
      <c r="I412" s="43"/>
      <c r="Q412" s="46">
        <v>221.10307460000001</v>
      </c>
      <c r="R412" s="46">
        <v>0.60225324700000005</v>
      </c>
      <c r="S412" s="46">
        <v>5.1526100000000002E-3</v>
      </c>
    </row>
    <row r="413" spans="1:19" x14ac:dyDescent="0.2">
      <c r="A413" s="1">
        <v>9.8879999999999999</v>
      </c>
      <c r="B413" s="14">
        <v>383.41176469999999</v>
      </c>
      <c r="C413" s="14">
        <v>36.517647060000002</v>
      </c>
      <c r="D413" s="14">
        <v>10.530871940000001</v>
      </c>
      <c r="E413" s="29">
        <f t="shared" si="84"/>
        <v>222.05815976183146</v>
      </c>
      <c r="F413" s="29">
        <f t="shared" si="89"/>
        <v>0.62489305747793067</v>
      </c>
      <c r="G413" s="29">
        <f t="shared" si="90"/>
        <v>5.3263785243927511E-3</v>
      </c>
      <c r="I413" s="43"/>
      <c r="Q413" s="46">
        <v>221.0070886</v>
      </c>
      <c r="R413" s="46">
        <v>0.60439627399999996</v>
      </c>
      <c r="S413" s="46">
        <v>5.1761710000000002E-3</v>
      </c>
    </row>
    <row r="414" spans="1:19" x14ac:dyDescent="0.2">
      <c r="A414" s="1">
        <v>9.9120000000000008</v>
      </c>
      <c r="B414" s="14">
        <v>379.6</v>
      </c>
      <c r="C414" s="14">
        <v>36.070588239999999</v>
      </c>
      <c r="D414" s="14">
        <v>10.539663640000001</v>
      </c>
      <c r="E414" s="29">
        <f t="shared" si="84"/>
        <v>221.91860023337063</v>
      </c>
      <c r="F414" s="29">
        <f t="shared" si="89"/>
        <v>0.63078958075423597</v>
      </c>
      <c r="G414" s="29">
        <f t="shared" si="90"/>
        <v>5.3757552094180682E-3</v>
      </c>
      <c r="I414" s="43"/>
      <c r="Q414" s="46">
        <v>220.87226709999999</v>
      </c>
      <c r="R414" s="46">
        <v>0.60864695999999996</v>
      </c>
      <c r="S414" s="46">
        <v>5.211622E-3</v>
      </c>
    </row>
    <row r="415" spans="1:19" x14ac:dyDescent="0.2">
      <c r="A415" s="1">
        <v>9.9359999999999999</v>
      </c>
      <c r="B415" s="14">
        <v>376.42352940000001</v>
      </c>
      <c r="C415" s="14">
        <v>35.799999999999997</v>
      </c>
      <c r="D415" s="14">
        <v>10.554672289999999</v>
      </c>
      <c r="E415" s="29">
        <f t="shared" si="84"/>
        <v>221.67973961303224</v>
      </c>
      <c r="F415" s="29">
        <f t="shared" si="89"/>
        <v>0.63602295139868692</v>
      </c>
      <c r="G415" s="29">
        <f t="shared" si="90"/>
        <v>5.427810495595313E-3</v>
      </c>
      <c r="I415" s="43"/>
      <c r="Q415" s="46">
        <v>220.64226590000001</v>
      </c>
      <c r="R415" s="46">
        <v>0.611163397</v>
      </c>
      <c r="S415" s="46">
        <v>5.2401840000000002E-3</v>
      </c>
    </row>
    <row r="416" spans="1:19" x14ac:dyDescent="0.2">
      <c r="A416" s="1">
        <v>9.9600000000000009</v>
      </c>
      <c r="B416" s="14">
        <v>372.94117649999998</v>
      </c>
      <c r="C416" s="14">
        <v>35.42352941</v>
      </c>
      <c r="D416" s="14">
        <v>10.574013150000001</v>
      </c>
      <c r="E416" s="29">
        <f t="shared" si="84"/>
        <v>221.37076243074316</v>
      </c>
      <c r="F416" s="29">
        <f t="shared" si="89"/>
        <v>0.64352653962294681</v>
      </c>
      <c r="G416" s="29">
        <f t="shared" si="90"/>
        <v>5.4971184793825333E-3</v>
      </c>
      <c r="I416" s="43"/>
      <c r="Q416" s="46">
        <v>220.34617119999999</v>
      </c>
      <c r="R416" s="46">
        <v>0.61500756899999998</v>
      </c>
      <c r="S416" s="46">
        <v>5.2779330000000003E-3</v>
      </c>
    </row>
    <row r="417" spans="1:19" x14ac:dyDescent="0.2">
      <c r="A417" s="1">
        <v>9.984</v>
      </c>
      <c r="B417" s="14">
        <v>369.12941180000001</v>
      </c>
      <c r="C417" s="14">
        <v>34.905882349999999</v>
      </c>
      <c r="D417" s="14">
        <v>10.594165029999999</v>
      </c>
      <c r="E417" s="29">
        <f t="shared" si="84"/>
        <v>221.04738087841284</v>
      </c>
      <c r="F417" s="29">
        <f t="shared" si="89"/>
        <v>0.65318968315438686</v>
      </c>
      <c r="G417" s="29">
        <f t="shared" si="90"/>
        <v>5.5793802369898888E-3</v>
      </c>
      <c r="I417" s="43"/>
      <c r="Q417" s="46">
        <v>220.03801870000001</v>
      </c>
      <c r="R417" s="46">
        <v>0.620604445</v>
      </c>
      <c r="S417" s="46">
        <v>5.3253620000000002E-3</v>
      </c>
    </row>
    <row r="418" spans="1:19" x14ac:dyDescent="0.2">
      <c r="A418" s="1">
        <v>10.007999999999999</v>
      </c>
      <c r="B418" s="14">
        <v>365.57647059999999</v>
      </c>
      <c r="C418" s="14">
        <v>34.482352939999998</v>
      </c>
      <c r="D418" s="14">
        <v>10.61214504</v>
      </c>
      <c r="E418" s="29">
        <f t="shared" si="84"/>
        <v>220.75756049616558</v>
      </c>
      <c r="F418" s="29">
        <f t="shared" si="89"/>
        <v>0.661497188215734</v>
      </c>
      <c r="G418" s="29">
        <f t="shared" si="90"/>
        <v>5.6528919483217512E-3</v>
      </c>
      <c r="I418" s="43"/>
      <c r="Q418" s="46">
        <v>219.76338989999999</v>
      </c>
      <c r="R418" s="46">
        <v>0.62514096200000002</v>
      </c>
      <c r="S418" s="46">
        <v>5.3663729999999998E-3</v>
      </c>
    </row>
    <row r="419" spans="1:19" x14ac:dyDescent="0.2">
      <c r="A419" s="1">
        <v>10.032</v>
      </c>
      <c r="B419" s="14">
        <v>362.42352940000001</v>
      </c>
      <c r="C419" s="14">
        <v>34.117647060000003</v>
      </c>
      <c r="D419" s="14">
        <v>10.63100182</v>
      </c>
      <c r="E419" s="29">
        <f t="shared" si="84"/>
        <v>220.45225322801616</v>
      </c>
      <c r="F419" s="29">
        <f t="shared" si="89"/>
        <v>0.66958042532717721</v>
      </c>
      <c r="G419" s="29">
        <f t="shared" si="90"/>
        <v>5.726066434816891E-3</v>
      </c>
      <c r="I419" s="43"/>
      <c r="Q419" s="46">
        <v>219.47568910000001</v>
      </c>
      <c r="R419" s="46">
        <v>0.629144288</v>
      </c>
      <c r="S419" s="46">
        <v>5.4042070000000003E-3</v>
      </c>
    </row>
    <row r="420" spans="1:19" x14ac:dyDescent="0.2">
      <c r="A420" s="1">
        <v>10.055999999999999</v>
      </c>
      <c r="B420" s="14">
        <v>359.3294118</v>
      </c>
      <c r="C420" s="14">
        <v>33.635294119999998</v>
      </c>
      <c r="D420" s="14">
        <v>10.648704329999999</v>
      </c>
      <c r="E420" s="29">
        <f t="shared" si="84"/>
        <v>220.16433013108644</v>
      </c>
      <c r="F420" s="29">
        <f t="shared" si="89"/>
        <v>0.67935789450104955</v>
      </c>
      <c r="G420" s="29">
        <f t="shared" si="90"/>
        <v>5.8061463971799043E-3</v>
      </c>
      <c r="I420" s="43"/>
      <c r="Q420" s="46">
        <v>219.20590050000001</v>
      </c>
      <c r="R420" s="46">
        <v>0.63479867400000001</v>
      </c>
      <c r="S420" s="46">
        <v>5.449041E-3</v>
      </c>
    </row>
    <row r="421" spans="1:19" x14ac:dyDescent="0.2">
      <c r="A421" s="1">
        <v>10.08</v>
      </c>
      <c r="B421" s="14">
        <v>356.36781610000003</v>
      </c>
      <c r="C421" s="14">
        <v>33.218390800000002</v>
      </c>
      <c r="D421" s="14">
        <v>10.665084459999999</v>
      </c>
      <c r="E421" s="29">
        <f t="shared" si="84"/>
        <v>219.89675245919244</v>
      </c>
      <c r="F421" s="29">
        <f t="shared" ref="F421:F430" si="91" xml:space="preserve"> E421^3*(1/SQRT(C421)-1/SQRT(B421))/((2*H$10+H$7*E421)*SQRT(11*87))</f>
        <v>0.6802493099550877</v>
      </c>
      <c r="G421" s="29">
        <f xml:space="preserve"> E421^2*(1/SQRT(C421)+1/SQRT(B421))/((2*H$10+H$7*E421)*SQRT(11*87))</f>
        <v>5.8126109767086221E-3</v>
      </c>
      <c r="I421" s="43"/>
      <c r="Q421" s="46">
        <v>218.95652759999999</v>
      </c>
      <c r="R421" s="46">
        <v>0.63229733200000005</v>
      </c>
      <c r="S421" s="46">
        <v>5.4260699999999999E-3</v>
      </c>
    </row>
    <row r="422" spans="1:19" x14ac:dyDescent="0.2">
      <c r="A422" s="1">
        <v>10.103999999999999</v>
      </c>
      <c r="B422" s="14">
        <v>352.88505750000002</v>
      </c>
      <c r="C422" s="14">
        <v>32.850574709999997</v>
      </c>
      <c r="D422" s="14">
        <v>10.67825856</v>
      </c>
      <c r="E422" s="29">
        <f t="shared" si="84"/>
        <v>219.68071208877913</v>
      </c>
      <c r="F422" s="29">
        <f t="shared" si="91"/>
        <v>0.687487766261766</v>
      </c>
      <c r="G422" s="29">
        <f t="shared" ref="G422:G430" si="92" xml:space="preserve"> E422^2*(1/SQRT(C422)+1/SQRT(B422))/((2*H$10+H$7*E422)*SQRT(11*87))</f>
        <v>5.8776406704095455E-3</v>
      </c>
      <c r="I422" s="43"/>
      <c r="Q422" s="46">
        <v>218.75614820000001</v>
      </c>
      <c r="R422" s="46">
        <v>0.63627142299999995</v>
      </c>
      <c r="S422" s="46">
        <v>5.4627599999999997E-3</v>
      </c>
    </row>
    <row r="423" spans="1:19" x14ac:dyDescent="0.2">
      <c r="A423" s="1">
        <v>10.128</v>
      </c>
      <c r="B423" s="14">
        <v>349.89655169999997</v>
      </c>
      <c r="C423" s="14">
        <v>32.655172409999999</v>
      </c>
      <c r="D423" s="14">
        <v>10.69330173</v>
      </c>
      <c r="E423" s="29">
        <f t="shared" si="84"/>
        <v>219.4330852359825</v>
      </c>
      <c r="F423" s="29">
        <f t="shared" si="91"/>
        <v>0.69295085378296284</v>
      </c>
      <c r="G423" s="29">
        <f t="shared" si="92"/>
        <v>5.9361045890893201E-3</v>
      </c>
      <c r="I423" s="43"/>
      <c r="Q423" s="46">
        <v>218.52754300000001</v>
      </c>
      <c r="R423" s="46">
        <v>0.63810866799999999</v>
      </c>
      <c r="S423" s="46">
        <v>5.4889550000000002E-3</v>
      </c>
    </row>
    <row r="424" spans="1:19" x14ac:dyDescent="0.2">
      <c r="A424" s="1">
        <v>10.151999999999999</v>
      </c>
      <c r="B424" s="14">
        <v>346.67816090000002</v>
      </c>
      <c r="C424" s="14">
        <v>32.379310340000004</v>
      </c>
      <c r="D424" s="14">
        <v>10.70693228</v>
      </c>
      <c r="E424" s="29">
        <f t="shared" si="84"/>
        <v>219.20782694808969</v>
      </c>
      <c r="F424" s="29">
        <f t="shared" si="91"/>
        <v>0.69930990880043886</v>
      </c>
      <c r="G424" s="29">
        <f t="shared" si="92"/>
        <v>5.9982650694068388E-3</v>
      </c>
      <c r="I424" s="43"/>
      <c r="Q424" s="46">
        <v>218.32059290000001</v>
      </c>
      <c r="R424" s="46">
        <v>0.64097484900000001</v>
      </c>
      <c r="S424" s="46">
        <v>5.520245E-3</v>
      </c>
    </row>
    <row r="425" spans="1:19" x14ac:dyDescent="0.2">
      <c r="A425" s="1">
        <v>10.176</v>
      </c>
      <c r="B425" s="14">
        <v>343.60919539999998</v>
      </c>
      <c r="C425" s="14">
        <v>32.05747126</v>
      </c>
      <c r="D425" s="14">
        <v>10.72374975</v>
      </c>
      <c r="E425" s="29">
        <f t="shared" si="84"/>
        <v>218.92870862225973</v>
      </c>
      <c r="F425" s="29">
        <f t="shared" si="91"/>
        <v>0.70746487773096611</v>
      </c>
      <c r="G425" s="29">
        <f t="shared" si="92"/>
        <v>6.0737034205541321E-3</v>
      </c>
      <c r="I425" s="43"/>
      <c r="Q425" s="46">
        <v>218.06550480000001</v>
      </c>
      <c r="R425" s="46">
        <v>0.64465559400000005</v>
      </c>
      <c r="S425" s="46">
        <v>5.5563829999999998E-3</v>
      </c>
    </row>
    <row r="426" spans="1:19" x14ac:dyDescent="0.2">
      <c r="A426" s="1">
        <v>10.199999999999999</v>
      </c>
      <c r="B426" s="14">
        <v>340.75862069999999</v>
      </c>
      <c r="C426" s="14">
        <v>31.862068969999999</v>
      </c>
      <c r="D426" s="14">
        <v>10.73835161</v>
      </c>
      <c r="E426" s="29">
        <f t="shared" si="84"/>
        <v>218.68526242909402</v>
      </c>
      <c r="F426" s="29">
        <f t="shared" si="91"/>
        <v>0.71328708047675071</v>
      </c>
      <c r="G426" s="29">
        <f t="shared" si="92"/>
        <v>6.1350874609510933E-3</v>
      </c>
      <c r="I426" s="43"/>
      <c r="Q426" s="46">
        <v>217.8442474</v>
      </c>
      <c r="R426" s="46">
        <v>0.64658236000000002</v>
      </c>
      <c r="S426" s="46">
        <v>5.582821E-3</v>
      </c>
    </row>
    <row r="427" spans="1:19" x14ac:dyDescent="0.2">
      <c r="A427" s="1">
        <v>10.224</v>
      </c>
      <c r="B427" s="14">
        <v>336.87356319999998</v>
      </c>
      <c r="C427" s="14">
        <v>31.563218389999999</v>
      </c>
      <c r="D427" s="14">
        <v>10.746806980000001</v>
      </c>
      <c r="E427" s="29">
        <f t="shared" si="84"/>
        <v>218.54381250738138</v>
      </c>
      <c r="F427" s="29">
        <f t="shared" si="91"/>
        <v>0.71870456411024475</v>
      </c>
      <c r="G427" s="29">
        <f t="shared" si="92"/>
        <v>6.1899518729310711E-3</v>
      </c>
      <c r="I427" s="43"/>
      <c r="Q427" s="46">
        <v>217.71622170000001</v>
      </c>
      <c r="R427" s="46">
        <v>0.64949705300000005</v>
      </c>
      <c r="S427" s="46">
        <v>5.6151550000000001E-3</v>
      </c>
    </row>
    <row r="428" spans="1:19" x14ac:dyDescent="0.2">
      <c r="A428" s="1">
        <v>10.247999999999999</v>
      </c>
      <c r="B428" s="14">
        <v>333.4482759</v>
      </c>
      <c r="C428" s="14">
        <v>31.045977010000001</v>
      </c>
      <c r="D428" s="14">
        <v>10.75791029</v>
      </c>
      <c r="E428" s="29">
        <f t="shared" si="84"/>
        <v>218.35751886239726</v>
      </c>
      <c r="F428" s="29">
        <f t="shared" si="91"/>
        <v>0.72886746719931073</v>
      </c>
      <c r="G428" s="29">
        <f t="shared" si="92"/>
        <v>6.2695012514662847E-3</v>
      </c>
      <c r="I428" s="43"/>
      <c r="Q428" s="46">
        <v>217.54821010000001</v>
      </c>
      <c r="R428" s="46">
        <v>0.65599441400000003</v>
      </c>
      <c r="S428" s="46">
        <v>5.66366E-3</v>
      </c>
    </row>
    <row r="429" spans="1:19" x14ac:dyDescent="0.2">
      <c r="A429" s="1">
        <v>10.272</v>
      </c>
      <c r="B429" s="14">
        <v>330.09195399999999</v>
      </c>
      <c r="C429" s="14">
        <v>30.701149430000001</v>
      </c>
      <c r="D429" s="14">
        <v>10.777318259999999</v>
      </c>
      <c r="E429" s="29">
        <f t="shared" si="84"/>
        <v>218.03035958378996</v>
      </c>
      <c r="F429" s="29">
        <f t="shared" si="91"/>
        <v>0.73887949022260013</v>
      </c>
      <c r="G429" s="29">
        <f t="shared" si="92"/>
        <v>6.36290519802497E-3</v>
      </c>
      <c r="I429" s="43"/>
      <c r="Q429" s="46">
        <v>217.25482969999999</v>
      </c>
      <c r="R429" s="46">
        <v>0.66016415900000003</v>
      </c>
      <c r="S429" s="46">
        <v>5.7053370000000004E-3</v>
      </c>
    </row>
    <row r="430" spans="1:19" x14ac:dyDescent="0.2">
      <c r="A430" s="1">
        <v>10.295999999999999</v>
      </c>
      <c r="B430" s="14">
        <v>326.96551720000002</v>
      </c>
      <c r="C430" s="14">
        <v>30.252873560000001</v>
      </c>
      <c r="D430" s="14">
        <v>10.798389009999999</v>
      </c>
      <c r="E430" s="29">
        <f t="shared" si="84"/>
        <v>217.67289297157714</v>
      </c>
      <c r="F430" s="29">
        <f t="shared" si="91"/>
        <v>0.75170731662866908</v>
      </c>
      <c r="G430" s="29">
        <f t="shared" si="92"/>
        <v>6.4727105351599645E-3</v>
      </c>
      <c r="I430" s="43"/>
      <c r="Q430" s="46">
        <v>216.9367416</v>
      </c>
      <c r="R430" s="46">
        <v>0.66615801399999997</v>
      </c>
      <c r="S430" s="46">
        <v>5.7555380000000001E-3</v>
      </c>
    </row>
    <row r="431" spans="1:19" x14ac:dyDescent="0.2">
      <c r="A431" s="1">
        <v>10.32</v>
      </c>
      <c r="B431" s="14">
        <v>324.33707870000001</v>
      </c>
      <c r="C431" s="14">
        <v>29.910112359999999</v>
      </c>
      <c r="D431" s="14">
        <v>10.82510562</v>
      </c>
      <c r="E431" s="29">
        <f t="shared" si="84"/>
        <v>217.21607669826633</v>
      </c>
      <c r="F431" s="29">
        <f t="shared" ref="F431:F440" si="93" xml:space="preserve"> E431^3*(1/SQRT(C431)-1/SQRT(B431))/((2*H$10+H$7*E431)*SQRT(11*89))</f>
        <v>0.75658410649008423</v>
      </c>
      <c r="G431" s="29">
        <f xml:space="preserve"> E431^2*(1/SQRT(C431)+1/SQRT(B431))/((2*H$10+H$7*E431)*SQRT(11*89))</f>
        <v>6.5211429909699213E-3</v>
      </c>
      <c r="I431" s="43"/>
      <c r="Q431" s="46">
        <v>216.5340693</v>
      </c>
      <c r="R431" s="46">
        <v>0.66331615200000005</v>
      </c>
      <c r="S431" s="46">
        <v>5.7352560000000002E-3</v>
      </c>
    </row>
    <row r="432" spans="1:19" x14ac:dyDescent="0.2">
      <c r="A432" s="1">
        <v>10.343999999999999</v>
      </c>
      <c r="B432" s="14">
        <v>321.34831459999998</v>
      </c>
      <c r="C432" s="14">
        <v>29.696629210000001</v>
      </c>
      <c r="D432" s="14">
        <v>10.850942910000001</v>
      </c>
      <c r="E432" s="29">
        <f t="shared" si="84"/>
        <v>216.77030587235993</v>
      </c>
      <c r="F432" s="29">
        <f t="shared" si="93"/>
        <v>0.76767409634589667</v>
      </c>
      <c r="G432" s="29">
        <f t="shared" ref="G432:G440" si="94" xml:space="preserve"> E432^2*(1/SQRT(C432)+1/SQRT(B432))/((2*H$10+H$7*E432)*SQRT(11*89))</f>
        <v>6.6349869972756343E-3</v>
      </c>
      <c r="I432" s="43"/>
      <c r="Q432" s="46">
        <v>216.1453453</v>
      </c>
      <c r="R432" s="46">
        <v>0.66580170299999997</v>
      </c>
      <c r="S432" s="46">
        <v>5.7711450000000001E-3</v>
      </c>
    </row>
    <row r="433" spans="1:19" x14ac:dyDescent="0.2">
      <c r="A433" s="1">
        <v>10.368</v>
      </c>
      <c r="B433" s="14">
        <v>318.35955059999998</v>
      </c>
      <c r="C433" s="14">
        <v>29.303370789999999</v>
      </c>
      <c r="D433" s="14">
        <v>10.88383513</v>
      </c>
      <c r="E433" s="29">
        <f t="shared" si="84"/>
        <v>216.1967918778758</v>
      </c>
      <c r="F433" s="29">
        <f t="shared" si="93"/>
        <v>0.78528614579211498</v>
      </c>
      <c r="G433" s="29">
        <f t="shared" si="94"/>
        <v>6.7961417101165458E-3</v>
      </c>
      <c r="I433" s="43"/>
      <c r="Q433" s="46">
        <v>215.65147999999999</v>
      </c>
      <c r="R433" s="46">
        <v>0.67133659899999998</v>
      </c>
      <c r="S433" s="46">
        <v>5.8246740000000002E-3</v>
      </c>
    </row>
    <row r="434" spans="1:19" x14ac:dyDescent="0.2">
      <c r="A434" s="1">
        <v>10.391999999999999</v>
      </c>
      <c r="B434" s="14">
        <v>315.44943819999997</v>
      </c>
      <c r="C434" s="14">
        <v>28.865168539999999</v>
      </c>
      <c r="D434" s="14">
        <v>10.906008630000001</v>
      </c>
      <c r="E434" s="29">
        <f t="shared" si="84"/>
        <v>215.80613765549515</v>
      </c>
      <c r="F434" s="29">
        <f t="shared" si="93"/>
        <v>0.80069283518475176</v>
      </c>
      <c r="G434" s="29">
        <f t="shared" si="94"/>
        <v>6.9284092533734749E-3</v>
      </c>
      <c r="I434" s="43"/>
      <c r="Q434" s="46">
        <v>215.31919210000001</v>
      </c>
      <c r="R434" s="46">
        <v>0.67760144700000002</v>
      </c>
      <c r="S434" s="46">
        <v>5.8765570000000001E-3</v>
      </c>
    </row>
    <row r="435" spans="1:19" x14ac:dyDescent="0.2">
      <c r="A435" s="1">
        <v>10.416</v>
      </c>
      <c r="B435" s="14">
        <v>312.0561798</v>
      </c>
      <c r="C435" s="14">
        <v>28.52808989</v>
      </c>
      <c r="D435" s="14">
        <v>10.930237440000001</v>
      </c>
      <c r="E435" s="29">
        <f t="shared" si="84"/>
        <v>215.37533835825843</v>
      </c>
      <c r="F435" s="29">
        <f t="shared" si="93"/>
        <v>0.81529737880510667</v>
      </c>
      <c r="G435" s="29">
        <f t="shared" si="94"/>
        <v>7.0667028773080598E-3</v>
      </c>
      <c r="I435" s="43"/>
      <c r="Q435" s="46">
        <v>214.95669849999999</v>
      </c>
      <c r="R435" s="46">
        <v>0.68207016300000001</v>
      </c>
      <c r="S435" s="46">
        <v>5.9234509999999997E-3</v>
      </c>
    </row>
    <row r="436" spans="1:19" x14ac:dyDescent="0.2">
      <c r="A436" s="1">
        <v>10.44</v>
      </c>
      <c r="B436" s="14">
        <v>308.84269660000001</v>
      </c>
      <c r="C436" s="14">
        <v>28.04494382</v>
      </c>
      <c r="D436" s="14">
        <v>10.951935150000001</v>
      </c>
      <c r="E436" s="29">
        <f t="shared" si="84"/>
        <v>214.98587427135129</v>
      </c>
      <c r="F436" s="29">
        <f t="shared" si="93"/>
        <v>0.83269742189401297</v>
      </c>
      <c r="G436" s="29">
        <f t="shared" si="94"/>
        <v>7.2144530404200397E-3</v>
      </c>
      <c r="I436" s="43"/>
      <c r="Q436" s="46">
        <v>214.63260500000001</v>
      </c>
      <c r="R436" s="46">
        <v>0.68921560199999998</v>
      </c>
      <c r="S436" s="46">
        <v>5.9811609999999996E-3</v>
      </c>
    </row>
    <row r="437" spans="1:19" x14ac:dyDescent="0.2">
      <c r="A437" s="1">
        <v>10.464</v>
      </c>
      <c r="B437" s="14">
        <v>305.68539329999999</v>
      </c>
      <c r="C437" s="14">
        <v>27.842696629999999</v>
      </c>
      <c r="D437" s="14">
        <v>10.971691509999999</v>
      </c>
      <c r="E437" s="29">
        <f t="shared" si="84"/>
        <v>214.62808674700193</v>
      </c>
      <c r="F437" s="29">
        <f t="shared" si="93"/>
        <v>0.84394513522359849</v>
      </c>
      <c r="G437" s="29">
        <f t="shared" si="94"/>
        <v>7.3314767930698589E-3</v>
      </c>
      <c r="I437" s="43"/>
      <c r="Q437" s="46">
        <v>214.33794940000001</v>
      </c>
      <c r="R437" s="46">
        <v>0.69151807799999998</v>
      </c>
      <c r="S437" s="46">
        <v>6.0154520000000001E-3</v>
      </c>
    </row>
    <row r="438" spans="1:19" x14ac:dyDescent="0.2">
      <c r="A438" s="1">
        <v>10.488</v>
      </c>
      <c r="B438" s="14">
        <v>302.89887640000001</v>
      </c>
      <c r="C438" s="14">
        <v>27.449438199999999</v>
      </c>
      <c r="D438" s="14">
        <v>10.99031724</v>
      </c>
      <c r="E438" s="29">
        <f t="shared" si="84"/>
        <v>214.28787573319329</v>
      </c>
      <c r="F438" s="29">
        <f t="shared" si="93"/>
        <v>0.85958602947979978</v>
      </c>
      <c r="G438" s="29">
        <f t="shared" si="94"/>
        <v>7.4666518160980758E-3</v>
      </c>
      <c r="I438" s="43"/>
      <c r="Q438" s="46">
        <v>214.0605438</v>
      </c>
      <c r="R438" s="46">
        <v>0.69745087299999997</v>
      </c>
      <c r="S438" s="46">
        <v>6.0647260000000003E-3</v>
      </c>
    </row>
    <row r="439" spans="1:19" x14ac:dyDescent="0.2">
      <c r="A439" s="1">
        <v>10.512</v>
      </c>
      <c r="B439" s="14">
        <v>300.15730339999999</v>
      </c>
      <c r="C439" s="14">
        <v>27.325842699999999</v>
      </c>
      <c r="D439" s="14">
        <v>11.00365463</v>
      </c>
      <c r="E439" s="29">
        <f t="shared" si="84"/>
        <v>214.04245856935768</v>
      </c>
      <c r="F439" s="29">
        <f t="shared" si="93"/>
        <v>0.86712411311466153</v>
      </c>
      <c r="G439" s="29">
        <f t="shared" si="94"/>
        <v>7.5522223449680532E-3</v>
      </c>
      <c r="I439" s="43"/>
      <c r="Q439" s="46">
        <v>213.86213319999999</v>
      </c>
      <c r="R439" s="46">
        <v>0.69849908900000002</v>
      </c>
      <c r="S439" s="46">
        <v>6.0887110000000001E-3</v>
      </c>
    </row>
    <row r="440" spans="1:19" x14ac:dyDescent="0.2">
      <c r="A440" s="1">
        <v>10.536</v>
      </c>
      <c r="B440" s="14">
        <v>297.74157300000002</v>
      </c>
      <c r="C440" s="14">
        <v>27.02247191</v>
      </c>
      <c r="D440" s="14">
        <v>11.013623490000001</v>
      </c>
      <c r="E440" s="29">
        <f t="shared" si="84"/>
        <v>213.85800938446968</v>
      </c>
      <c r="F440" s="29">
        <f t="shared" si="93"/>
        <v>0.87753300965096237</v>
      </c>
      <c r="G440" s="29">
        <f t="shared" si="94"/>
        <v>7.6416526884364212E-3</v>
      </c>
      <c r="I440" s="43"/>
      <c r="Q440" s="46">
        <v>213.71396100000001</v>
      </c>
      <c r="R440" s="46">
        <v>0.70299597800000002</v>
      </c>
      <c r="S440" s="46">
        <v>6.1258909999999996E-3</v>
      </c>
    </row>
    <row r="441" spans="1:19" x14ac:dyDescent="0.2">
      <c r="A441" s="1">
        <v>10.56</v>
      </c>
      <c r="B441" s="14">
        <v>295.46153850000002</v>
      </c>
      <c r="C441" s="14">
        <v>26.747252750000001</v>
      </c>
      <c r="D441" s="14">
        <v>11.01784466</v>
      </c>
      <c r="E441" s="29">
        <f t="shared" si="84"/>
        <v>213.77963934584733</v>
      </c>
      <c r="F441" s="29">
        <f t="shared" ref="F441:F450" si="95" xml:space="preserve"> E441^3*(1/SQRT(C441)-1/SQRT(B441))/((2*H$10+H$7*E441)*SQRT(11*91))</f>
        <v>0.87489714242919503</v>
      </c>
      <c r="G441" s="29">
        <f xml:space="preserve"> E441^2*(1/SQRT(C441)+1/SQRT(B441))/((2*H$10+H$7*E441)*SQRT(11*91))</f>
        <v>7.6150609693153102E-3</v>
      </c>
      <c r="I441" s="43"/>
      <c r="Q441" s="46">
        <v>213.6512525</v>
      </c>
      <c r="R441" s="46">
        <v>0.69922885099999998</v>
      </c>
      <c r="S441" s="46">
        <v>6.0897099999999999E-3</v>
      </c>
    </row>
    <row r="442" spans="1:19" x14ac:dyDescent="0.2">
      <c r="A442" s="1">
        <v>10.584</v>
      </c>
      <c r="B442" s="14">
        <v>292.69230770000001</v>
      </c>
      <c r="C442" s="14">
        <v>26.46153846</v>
      </c>
      <c r="D442" s="14">
        <v>11.016007200000001</v>
      </c>
      <c r="E442" s="29">
        <f t="shared" si="84"/>
        <v>213.81377331345385</v>
      </c>
      <c r="F442" s="29">
        <f t="shared" si="95"/>
        <v>0.87892382128595026</v>
      </c>
      <c r="G442" s="29">
        <f t="shared" ref="G442:G450" si="96" xml:space="preserve"> E442^2*(1/SQRT(C442)+1/SQRT(B442))/((2*H$10+H$7*E442)*SQRT(11*91))</f>
        <v>7.6455427011752264E-3</v>
      </c>
      <c r="I442" s="43"/>
      <c r="Q442" s="46">
        <v>213.67854689999999</v>
      </c>
      <c r="R442" s="46">
        <v>0.70317203500000003</v>
      </c>
      <c r="S442" s="46">
        <v>6.1205920000000002E-3</v>
      </c>
    </row>
    <row r="443" spans="1:19" x14ac:dyDescent="0.2">
      <c r="A443" s="1">
        <v>10.608000000000001</v>
      </c>
      <c r="B443" s="14">
        <v>289.82417579999998</v>
      </c>
      <c r="C443" s="14">
        <v>26.285714290000001</v>
      </c>
      <c r="D443" s="14">
        <v>11.020066119999999</v>
      </c>
      <c r="E443" s="29">
        <f t="shared" si="84"/>
        <v>213.7383309959784</v>
      </c>
      <c r="F443" s="29">
        <f t="shared" si="95"/>
        <v>0.88332924613254915</v>
      </c>
      <c r="G443" s="29">
        <f t="shared" si="96"/>
        <v>7.6946705538916789E-3</v>
      </c>
      <c r="I443" s="43"/>
      <c r="Q443" s="46">
        <v>213.61825899999999</v>
      </c>
      <c r="R443" s="46">
        <v>0.70508478699999999</v>
      </c>
      <c r="S443" s="46">
        <v>6.1454379999999996E-3</v>
      </c>
    </row>
    <row r="444" spans="1:19" x14ac:dyDescent="0.2">
      <c r="A444" s="1">
        <v>10.632</v>
      </c>
      <c r="B444" s="14">
        <v>286.64835160000001</v>
      </c>
      <c r="C444" s="14">
        <v>26.032967029999998</v>
      </c>
      <c r="D444" s="14">
        <v>11.023681939999999</v>
      </c>
      <c r="E444" s="29">
        <f t="shared" si="84"/>
        <v>213.67099792462946</v>
      </c>
      <c r="F444" s="29">
        <f t="shared" si="95"/>
        <v>0.88921975872668602</v>
      </c>
      <c r="G444" s="29">
        <f t="shared" si="96"/>
        <v>7.7519065499240015E-3</v>
      </c>
      <c r="I444" s="43"/>
      <c r="Q444" s="46">
        <v>213.56456779999999</v>
      </c>
      <c r="R444" s="46">
        <v>0.70833449199999998</v>
      </c>
      <c r="S444" s="46">
        <v>6.1780890000000003E-3</v>
      </c>
    </row>
    <row r="445" spans="1:19" x14ac:dyDescent="0.2">
      <c r="A445" s="1">
        <v>10.656000000000001</v>
      </c>
      <c r="B445" s="14">
        <v>283.83516479999997</v>
      </c>
      <c r="C445" s="14">
        <v>25.714285709999999</v>
      </c>
      <c r="D445" s="14">
        <v>11.03666071</v>
      </c>
      <c r="E445" s="29">
        <f t="shared" si="84"/>
        <v>213.42831051222657</v>
      </c>
      <c r="F445" s="29">
        <f t="shared" si="95"/>
        <v>0.90208120689854632</v>
      </c>
      <c r="G445" s="29">
        <f t="shared" si="96"/>
        <v>7.8665724285426099E-3</v>
      </c>
      <c r="I445" s="43"/>
      <c r="Q445" s="46">
        <v>213.37196539999999</v>
      </c>
      <c r="R445" s="46">
        <v>0.71323747400000004</v>
      </c>
      <c r="S445" s="46">
        <v>6.2214089999999998E-3</v>
      </c>
    </row>
    <row r="446" spans="1:19" x14ac:dyDescent="0.2">
      <c r="A446" s="1">
        <v>10.68</v>
      </c>
      <c r="B446" s="14">
        <v>281.5054945</v>
      </c>
      <c r="C446" s="14">
        <v>25.62637363</v>
      </c>
      <c r="D446" s="14">
        <v>11.045502559999999</v>
      </c>
      <c r="E446" s="29">
        <f t="shared" si="84"/>
        <v>213.26206392109356</v>
      </c>
      <c r="F446" s="29">
        <f t="shared" si="95"/>
        <v>0.90750879762217351</v>
      </c>
      <c r="G446" s="29">
        <f t="shared" si="96"/>
        <v>7.9327283274810267E-3</v>
      </c>
      <c r="I446" s="43"/>
      <c r="Q446" s="46">
        <v>213.24086080000001</v>
      </c>
      <c r="R446" s="46">
        <v>0.71381778699999998</v>
      </c>
      <c r="S446" s="46">
        <v>6.2402539999999998E-3</v>
      </c>
    </row>
    <row r="447" spans="1:19" x14ac:dyDescent="0.2">
      <c r="A447" s="1">
        <v>10.704000000000001</v>
      </c>
      <c r="B447" s="14">
        <v>279.03296699999999</v>
      </c>
      <c r="C447" s="14">
        <v>25.38461538</v>
      </c>
      <c r="D447" s="14">
        <v>11.051143100000001</v>
      </c>
      <c r="E447" s="29">
        <f t="shared" si="84"/>
        <v>213.15561276365969</v>
      </c>
      <c r="F447" s="29">
        <f t="shared" si="95"/>
        <v>0.91509183344276224</v>
      </c>
      <c r="G447" s="29">
        <f t="shared" si="96"/>
        <v>8.0012640076930815E-3</v>
      </c>
      <c r="I447" s="43"/>
      <c r="Q447" s="46">
        <v>213.1572697</v>
      </c>
      <c r="R447" s="46">
        <v>0.71737351800000004</v>
      </c>
      <c r="S447" s="46">
        <v>6.2724310000000002E-3</v>
      </c>
    </row>
    <row r="448" spans="1:19" x14ac:dyDescent="0.2">
      <c r="A448" s="1">
        <v>10.728</v>
      </c>
      <c r="B448" s="14">
        <v>276.4395604</v>
      </c>
      <c r="C448" s="14">
        <v>25.07692308</v>
      </c>
      <c r="D448" s="14">
        <v>11.05219827</v>
      </c>
      <c r="E448" s="29">
        <f t="shared" si="84"/>
        <v>213.13566431582214</v>
      </c>
      <c r="F448" s="29">
        <f t="shared" si="95"/>
        <v>0.92185298313714348</v>
      </c>
      <c r="G448" s="29">
        <f t="shared" si="96"/>
        <v>8.0535027522770312E-3</v>
      </c>
      <c r="I448" s="43"/>
      <c r="Q448" s="46">
        <v>213.14163629999999</v>
      </c>
      <c r="R448" s="46">
        <v>0.72221797099999996</v>
      </c>
      <c r="S448" s="46">
        <v>6.3092720000000003E-3</v>
      </c>
    </row>
    <row r="449" spans="1:19" x14ac:dyDescent="0.2">
      <c r="A449" s="1">
        <v>10.752000000000001</v>
      </c>
      <c r="B449" s="14">
        <v>274.18681320000002</v>
      </c>
      <c r="C449" s="14">
        <v>24.758241760000001</v>
      </c>
      <c r="D449" s="14">
        <v>11.05802334</v>
      </c>
      <c r="E449" s="29">
        <f t="shared" si="84"/>
        <v>213.02533962933626</v>
      </c>
      <c r="F449" s="29">
        <f t="shared" si="95"/>
        <v>0.93203145853130642</v>
      </c>
      <c r="G449" s="29">
        <f t="shared" si="96"/>
        <v>8.1342356672133194E-3</v>
      </c>
      <c r="I449" s="43"/>
      <c r="Q449" s="46">
        <v>213.05535449999999</v>
      </c>
      <c r="R449" s="46">
        <v>0.72763684200000001</v>
      </c>
      <c r="S449" s="46">
        <v>6.3495019999999999E-3</v>
      </c>
    </row>
    <row r="450" spans="1:19" x14ac:dyDescent="0.2">
      <c r="A450" s="1">
        <v>10.776</v>
      </c>
      <c r="B450" s="14">
        <v>271.20879120000001</v>
      </c>
      <c r="C450" s="14">
        <v>24.37362637</v>
      </c>
      <c r="D450" s="14">
        <v>11.065259510000001</v>
      </c>
      <c r="E450" s="29">
        <f t="shared" si="84"/>
        <v>212.88781365903432</v>
      </c>
      <c r="F450" s="29">
        <f t="shared" si="95"/>
        <v>0.94456817752285982</v>
      </c>
      <c r="G450" s="29">
        <f t="shared" si="96"/>
        <v>8.2360978084882342E-3</v>
      </c>
      <c r="I450" s="43"/>
      <c r="Q450" s="46">
        <v>212.94822389999999</v>
      </c>
      <c r="R450" s="46">
        <v>0.73418053699999997</v>
      </c>
      <c r="S450" s="46">
        <v>6.399821E-3</v>
      </c>
    </row>
    <row r="451" spans="1:19" x14ac:dyDescent="0.2">
      <c r="A451" s="1">
        <v>10.8</v>
      </c>
      <c r="B451" s="14">
        <v>268.9247312</v>
      </c>
      <c r="C451" s="14">
        <v>24.19354839</v>
      </c>
      <c r="D451" s="14">
        <v>11.07118137</v>
      </c>
      <c r="E451" s="29">
        <f t="shared" ref="E451:E514" si="97" xml:space="preserve"> (2*H$10)/(-H$7+SQRT((H$7)^2+4*H$10*(LN(D451)-H$4)))</f>
        <v>212.7748679881966</v>
      </c>
      <c r="F451" s="29">
        <f t="shared" ref="F451:F460" si="98" xml:space="preserve"> E451^3*(1/SQRT(C451)-1/SQRT(B451))/((2*H$10+H$7*E451)*SQRT(11*93))</f>
        <v>0.94113160272023633</v>
      </c>
      <c r="G451" s="29">
        <f xml:space="preserve"> E451^2*(1/SQRT(C451)+1/SQRT(B451))/((2*H$10+H$7*E451)*SQRT(11*93))</f>
        <v>8.2133076045757293E-3</v>
      </c>
      <c r="I451" s="43"/>
      <c r="Q451" s="46">
        <v>212.86059499999999</v>
      </c>
      <c r="R451" s="46">
        <v>0.72884233499999995</v>
      </c>
      <c r="S451" s="46">
        <v>6.3580859999999998E-3</v>
      </c>
    </row>
    <row r="452" spans="1:19" x14ac:dyDescent="0.2">
      <c r="A452" s="1">
        <v>10.824</v>
      </c>
      <c r="B452" s="14">
        <v>266.48387100000002</v>
      </c>
      <c r="C452" s="14">
        <v>23.98924731</v>
      </c>
      <c r="D452" s="14">
        <v>11.08037835</v>
      </c>
      <c r="E452" s="29">
        <f t="shared" si="97"/>
        <v>212.59873153697066</v>
      </c>
      <c r="F452" s="29">
        <f t="shared" si="98"/>
        <v>0.95058258630107206</v>
      </c>
      <c r="G452" s="29">
        <f t="shared" ref="G452:G460" si="99" xml:space="preserve"> E452^2*(1/SQRT(C452)+1/SQRT(B452))/((2*H$10+H$7*E452)*SQRT(11*93))</f>
        <v>8.3044049106566816E-3</v>
      </c>
      <c r="I452" s="43"/>
      <c r="Q452" s="46">
        <v>212.72458019999999</v>
      </c>
      <c r="R452" s="46">
        <v>0.73193717400000002</v>
      </c>
      <c r="S452" s="46">
        <v>6.3905089999999999E-3</v>
      </c>
    </row>
    <row r="453" spans="1:19" x14ac:dyDescent="0.2">
      <c r="A453" s="1">
        <v>10.848000000000001</v>
      </c>
      <c r="B453" s="14">
        <v>263.83870969999998</v>
      </c>
      <c r="C453" s="14">
        <v>23.827956990000001</v>
      </c>
      <c r="D453" s="14">
        <v>11.088694909999999</v>
      </c>
      <c r="E453" s="29">
        <f t="shared" si="97"/>
        <v>212.43868050462689</v>
      </c>
      <c r="F453" s="29">
        <f t="shared" si="98"/>
        <v>0.95830431813275363</v>
      </c>
      <c r="G453" s="29">
        <f t="shared" si="99"/>
        <v>8.3871051950557898E-3</v>
      </c>
      <c r="I453" s="43"/>
      <c r="Q453" s="46">
        <v>212.6016678</v>
      </c>
      <c r="R453" s="46">
        <v>0.73398825199999995</v>
      </c>
      <c r="S453" s="46">
        <v>6.4189599999999996E-3</v>
      </c>
    </row>
    <row r="454" spans="1:19" x14ac:dyDescent="0.2">
      <c r="A454" s="1">
        <v>10.872</v>
      </c>
      <c r="B454" s="14">
        <v>261.03225809999998</v>
      </c>
      <c r="C454" s="14">
        <v>23.537634409999999</v>
      </c>
      <c r="D454" s="14">
        <v>11.097748660000001</v>
      </c>
      <c r="E454" s="29">
        <f t="shared" si="97"/>
        <v>212.26358421642476</v>
      </c>
      <c r="F454" s="29">
        <f t="shared" si="98"/>
        <v>0.97031005119263281</v>
      </c>
      <c r="G454" s="29">
        <f t="shared" si="99"/>
        <v>8.4947940203920352E-3</v>
      </c>
      <c r="I454" s="43"/>
      <c r="Q454" s="46">
        <v>212.4679486</v>
      </c>
      <c r="R454" s="46">
        <v>0.73884219900000003</v>
      </c>
      <c r="S454" s="46">
        <v>6.4621360000000003E-3</v>
      </c>
    </row>
    <row r="455" spans="1:19" x14ac:dyDescent="0.2">
      <c r="A455" s="1">
        <v>10.896000000000001</v>
      </c>
      <c r="B455" s="14">
        <v>258.06451609999999</v>
      </c>
      <c r="C455" s="14">
        <v>23.268817200000001</v>
      </c>
      <c r="D455" s="14">
        <v>11.106617740000001</v>
      </c>
      <c r="E455" s="29">
        <f t="shared" si="97"/>
        <v>212.09117102676115</v>
      </c>
      <c r="F455" s="29">
        <f t="shared" si="98"/>
        <v>0.98174506272778284</v>
      </c>
      <c r="G455" s="29">
        <f t="shared" si="99"/>
        <v>8.601743477444657E-3</v>
      </c>
      <c r="I455" s="43"/>
      <c r="Q455" s="46">
        <v>212.33704660000001</v>
      </c>
      <c r="R455" s="46">
        <v>0.74319555000000004</v>
      </c>
      <c r="S455" s="46">
        <v>6.5041070000000003E-3</v>
      </c>
    </row>
    <row r="456" spans="1:19" x14ac:dyDescent="0.2">
      <c r="A456" s="1">
        <v>10.92</v>
      </c>
      <c r="B456" s="14">
        <v>255.7311828</v>
      </c>
      <c r="C456" s="14">
        <v>23.03225806</v>
      </c>
      <c r="D456" s="14">
        <v>11.11029141</v>
      </c>
      <c r="E456" s="29">
        <f t="shared" si="97"/>
        <v>212.01949292473813</v>
      </c>
      <c r="F456" s="29">
        <f t="shared" si="98"/>
        <v>0.98948356172478524</v>
      </c>
      <c r="G456" s="29">
        <f t="shared" si="99"/>
        <v>8.6692281000076091E-3</v>
      </c>
      <c r="I456" s="43"/>
      <c r="Q456" s="46">
        <v>212.28285149999999</v>
      </c>
      <c r="R456" s="46">
        <v>0.74722101699999999</v>
      </c>
      <c r="S456" s="46">
        <v>6.5385549999999997E-3</v>
      </c>
    </row>
    <row r="457" spans="1:19" x14ac:dyDescent="0.2">
      <c r="A457" s="1">
        <v>10.944000000000001</v>
      </c>
      <c r="B457" s="14">
        <v>253.1935484</v>
      </c>
      <c r="C457" s="14">
        <v>22.838709680000001</v>
      </c>
      <c r="D457" s="14">
        <v>11.11960159</v>
      </c>
      <c r="E457" s="29">
        <f t="shared" si="97"/>
        <v>211.83713589296036</v>
      </c>
      <c r="F457" s="29">
        <f t="shared" si="98"/>
        <v>0.99972985992256236</v>
      </c>
      <c r="G457" s="29">
        <f t="shared" si="99"/>
        <v>8.7709774285026909E-3</v>
      </c>
      <c r="I457" s="43"/>
      <c r="Q457" s="46">
        <v>212.14557350000001</v>
      </c>
      <c r="R457" s="46">
        <v>0.75022532399999997</v>
      </c>
      <c r="S457" s="46">
        <v>6.572418E-3</v>
      </c>
    </row>
    <row r="458" spans="1:19" x14ac:dyDescent="0.2">
      <c r="A458" s="1">
        <v>10.968</v>
      </c>
      <c r="B458" s="14">
        <v>250.6344086</v>
      </c>
      <c r="C458" s="14">
        <v>22.612903230000001</v>
      </c>
      <c r="D458" s="14">
        <v>11.12806645</v>
      </c>
      <c r="E458" s="29">
        <f t="shared" si="97"/>
        <v>211.67044280414191</v>
      </c>
      <c r="F458" s="29">
        <f t="shared" si="98"/>
        <v>1.0106365062302398</v>
      </c>
      <c r="G458" s="29">
        <f t="shared" si="99"/>
        <v>8.8743001599200962E-3</v>
      </c>
      <c r="I458" s="43"/>
      <c r="Q458" s="46">
        <v>212.02084500000001</v>
      </c>
      <c r="R458" s="46">
        <v>0.75400747300000004</v>
      </c>
      <c r="S458" s="46">
        <v>6.6099239999999997E-3</v>
      </c>
    </row>
    <row r="459" spans="1:19" x14ac:dyDescent="0.2">
      <c r="A459" s="1">
        <v>10.992000000000001</v>
      </c>
      <c r="B459" s="14">
        <v>248.41935480000001</v>
      </c>
      <c r="C459" s="14">
        <v>22.333333329999999</v>
      </c>
      <c r="D459" s="14">
        <v>11.143345419999999</v>
      </c>
      <c r="E459" s="29">
        <f t="shared" si="97"/>
        <v>211.36734114209241</v>
      </c>
      <c r="F459" s="29">
        <f t="shared" si="98"/>
        <v>1.0289317809427179</v>
      </c>
      <c r="G459" s="29">
        <f t="shared" si="99"/>
        <v>9.0372785427187512E-3</v>
      </c>
      <c r="I459" s="43"/>
      <c r="Q459" s="46">
        <v>211.79591809999999</v>
      </c>
      <c r="R459" s="46">
        <v>0.759435635</v>
      </c>
      <c r="S459" s="46">
        <v>6.6567520000000002E-3</v>
      </c>
    </row>
    <row r="460" spans="1:19" x14ac:dyDescent="0.2">
      <c r="A460" s="1">
        <v>11.016</v>
      </c>
      <c r="B460" s="14">
        <v>245.66666670000001</v>
      </c>
      <c r="C460" s="14">
        <v>21.98924731</v>
      </c>
      <c r="D460" s="14">
        <v>11.15988613</v>
      </c>
      <c r="E460" s="29">
        <f t="shared" si="97"/>
        <v>211.03585575025284</v>
      </c>
      <c r="F460" s="29">
        <f t="shared" si="98"/>
        <v>1.0507122905039292</v>
      </c>
      <c r="G460" s="29">
        <f t="shared" si="99"/>
        <v>9.2297529795579876E-3</v>
      </c>
      <c r="I460" s="43"/>
      <c r="Q460" s="46">
        <v>211.55271719999999</v>
      </c>
      <c r="R460" s="46">
        <v>0.76622183700000002</v>
      </c>
      <c r="S460" s="46">
        <v>6.7142640000000002E-3</v>
      </c>
    </row>
    <row r="461" spans="1:19" x14ac:dyDescent="0.2">
      <c r="A461" s="1">
        <v>11.04</v>
      </c>
      <c r="B461" s="14">
        <v>243.45263159999999</v>
      </c>
      <c r="C461" s="14">
        <v>21.8</v>
      </c>
      <c r="D461" s="14">
        <v>11.174728419999999</v>
      </c>
      <c r="E461" s="29">
        <f t="shared" si="97"/>
        <v>210.73529913109175</v>
      </c>
      <c r="F461" s="29">
        <f t="shared" ref="F461:F470" si="100" xml:space="preserve"> E461^3*(1/SQRT(C461)-1/SQRT(B461))/((2*H$10+H$7*E461)*SQRT(11*95))</f>
        <v>1.0559216200458319</v>
      </c>
      <c r="G461" s="29">
        <f xml:space="preserve"> E461^2*(1/SQRT(C461)+1/SQRT(B461))/((2*H$10+H$7*E461)*SQRT(11*95))</f>
        <v>9.2899926341708759E-3</v>
      </c>
      <c r="I461" s="43"/>
      <c r="Q461" s="46">
        <v>211.33475559999999</v>
      </c>
      <c r="R461" s="46">
        <v>0.76145776899999995</v>
      </c>
      <c r="S461" s="46">
        <v>6.6802989999999998E-3</v>
      </c>
    </row>
    <row r="462" spans="1:19" x14ac:dyDescent="0.2">
      <c r="A462" s="1">
        <v>11.064</v>
      </c>
      <c r="B462" s="14">
        <v>240.5368421</v>
      </c>
      <c r="C462" s="14">
        <v>21.442105260000002</v>
      </c>
      <c r="D462" s="14">
        <v>11.18679727</v>
      </c>
      <c r="E462" s="29">
        <f t="shared" si="97"/>
        <v>210.48863950466642</v>
      </c>
      <c r="F462" s="29">
        <f t="shared" si="100"/>
        <v>1.075887531280457</v>
      </c>
      <c r="G462" s="29">
        <f t="shared" ref="G462:G470" si="101" xml:space="preserve"> E462^2*(1/SQRT(C462)+1/SQRT(B462))/((2*H$10+H$7*E462)*SQRT(11*95))</f>
        <v>9.4627443197382363E-3</v>
      </c>
      <c r="I462" s="43"/>
      <c r="Q462" s="46">
        <v>211.15770950000001</v>
      </c>
      <c r="R462" s="46">
        <v>0.76862410999999997</v>
      </c>
      <c r="S462" s="46">
        <v>6.7388530000000004E-3</v>
      </c>
    </row>
    <row r="463" spans="1:19" x14ac:dyDescent="0.2">
      <c r="A463" s="1">
        <v>11.087999999999999</v>
      </c>
      <c r="B463" s="14">
        <v>238.06315789999999</v>
      </c>
      <c r="C463" s="14">
        <v>21.252631579999999</v>
      </c>
      <c r="D463" s="14">
        <v>11.19935641</v>
      </c>
      <c r="E463" s="29">
        <f t="shared" si="97"/>
        <v>210.22971191787875</v>
      </c>
      <c r="F463" s="29">
        <f t="shared" si="100"/>
        <v>1.0913550104945784</v>
      </c>
      <c r="G463" s="29">
        <f t="shared" si="101"/>
        <v>9.615214635575655E-3</v>
      </c>
      <c r="I463" s="43"/>
      <c r="Q463" s="46">
        <v>210.97364959999999</v>
      </c>
      <c r="R463" s="46">
        <v>0.77190319699999999</v>
      </c>
      <c r="S463" s="46">
        <v>6.7767529999999999E-3</v>
      </c>
    </row>
    <row r="464" spans="1:19" x14ac:dyDescent="0.2">
      <c r="A464" s="1">
        <v>11.112</v>
      </c>
      <c r="B464" s="14">
        <v>235.93684210000001</v>
      </c>
      <c r="C464" s="14">
        <v>20.98947368</v>
      </c>
      <c r="D464" s="14">
        <v>11.216118590000001</v>
      </c>
      <c r="E464" s="29">
        <f t="shared" si="97"/>
        <v>209.88039913170292</v>
      </c>
      <c r="F464" s="29">
        <f t="shared" si="100"/>
        <v>1.1144747925316238</v>
      </c>
      <c r="G464" s="29">
        <f t="shared" si="101"/>
        <v>9.8240139808257743E-3</v>
      </c>
      <c r="I464" s="43"/>
      <c r="Q464" s="46">
        <v>210.72827720000001</v>
      </c>
      <c r="R464" s="46">
        <v>0.77743247599999998</v>
      </c>
      <c r="S464" s="46">
        <v>6.8254370000000002E-3</v>
      </c>
    </row>
    <row r="465" spans="1:19" x14ac:dyDescent="0.2">
      <c r="A465" s="1">
        <v>11.135999999999999</v>
      </c>
      <c r="B465" s="14">
        <v>233.8631579</v>
      </c>
      <c r="C465" s="14">
        <v>20.747368420000001</v>
      </c>
      <c r="D465" s="14">
        <v>11.22654021</v>
      </c>
      <c r="E465" s="29">
        <f t="shared" si="97"/>
        <v>209.66097281166844</v>
      </c>
      <c r="F465" s="29">
        <f t="shared" si="100"/>
        <v>1.1317265601964783</v>
      </c>
      <c r="G465" s="29">
        <f t="shared" si="101"/>
        <v>9.9774710022282574E-3</v>
      </c>
      <c r="I465" s="43"/>
      <c r="Q465" s="46">
        <v>210.57588559999999</v>
      </c>
      <c r="R465" s="46">
        <v>0.78249276700000003</v>
      </c>
      <c r="S465" s="46">
        <v>6.8686010000000002E-3</v>
      </c>
    </row>
    <row r="466" spans="1:19" x14ac:dyDescent="0.2">
      <c r="A466" s="1">
        <v>11.16</v>
      </c>
      <c r="B466" s="14">
        <v>231.47368420000001</v>
      </c>
      <c r="C466" s="14">
        <v>20.568421050000001</v>
      </c>
      <c r="D466" s="14">
        <v>11.228426109999999</v>
      </c>
      <c r="E466" s="29">
        <f t="shared" si="97"/>
        <v>209.62107526915963</v>
      </c>
      <c r="F466" s="29">
        <f t="shared" si="100"/>
        <v>1.1381239256442099</v>
      </c>
      <c r="G466" s="29">
        <f t="shared" si="101"/>
        <v>1.0041057653729146E-2</v>
      </c>
      <c r="I466" s="43"/>
      <c r="Q466" s="46">
        <v>210.5483223</v>
      </c>
      <c r="R466" s="46">
        <v>0.78563487600000004</v>
      </c>
      <c r="S466" s="46">
        <v>6.9007110000000003E-3</v>
      </c>
    </row>
    <row r="467" spans="1:19" x14ac:dyDescent="0.2">
      <c r="A467" s="1">
        <v>11.183999999999999</v>
      </c>
      <c r="B467" s="14">
        <v>229.09473679999999</v>
      </c>
      <c r="C467" s="14">
        <v>20.389473679999998</v>
      </c>
      <c r="D467" s="14">
        <v>11.23563126</v>
      </c>
      <c r="E467" s="29">
        <f t="shared" si="97"/>
        <v>209.46809689343851</v>
      </c>
      <c r="F467" s="29">
        <f t="shared" si="100"/>
        <v>1.1500103061087308</v>
      </c>
      <c r="G467" s="29">
        <f t="shared" si="101"/>
        <v>1.0158628117520961E-2</v>
      </c>
      <c r="I467" s="43"/>
      <c r="Q467" s="46">
        <v>210.4430539</v>
      </c>
      <c r="R467" s="46">
        <v>0.78885947300000003</v>
      </c>
      <c r="S467" s="46">
        <v>6.9361149999999996E-3</v>
      </c>
    </row>
    <row r="468" spans="1:19" x14ac:dyDescent="0.2">
      <c r="A468" s="1">
        <v>11.208</v>
      </c>
      <c r="B468" s="14">
        <v>226.4947368</v>
      </c>
      <c r="C468" s="14">
        <v>20.178947369999999</v>
      </c>
      <c r="D468" s="14">
        <v>11.242764770000001</v>
      </c>
      <c r="E468" s="29">
        <f t="shared" si="97"/>
        <v>209.31576722753724</v>
      </c>
      <c r="F468" s="29">
        <f t="shared" si="100"/>
        <v>1.1631639950219863</v>
      </c>
      <c r="G468" s="29">
        <f t="shared" si="101"/>
        <v>1.0285785542819375E-2</v>
      </c>
      <c r="I468" s="43"/>
      <c r="Q468" s="46">
        <v>210.33889199999999</v>
      </c>
      <c r="R468" s="46">
        <v>0.79283924400000005</v>
      </c>
      <c r="S468" s="46">
        <v>6.9769239999999998E-3</v>
      </c>
    </row>
    <row r="469" spans="1:19" x14ac:dyDescent="0.2">
      <c r="A469" s="1">
        <v>11.231999999999999</v>
      </c>
      <c r="B469" s="14">
        <v>224.76842110000001</v>
      </c>
      <c r="C469" s="14">
        <v>19.94736842</v>
      </c>
      <c r="D469" s="14">
        <v>11.25161737</v>
      </c>
      <c r="E469" s="29">
        <f t="shared" si="97"/>
        <v>209.12548815502734</v>
      </c>
      <c r="F469" s="29">
        <f t="shared" si="100"/>
        <v>1.1803880412593708</v>
      </c>
      <c r="G469" s="29">
        <f t="shared" si="101"/>
        <v>1.0434295586434796E-2</v>
      </c>
      <c r="I469" s="43"/>
      <c r="Q469" s="46">
        <v>210.20971119999999</v>
      </c>
      <c r="R469" s="46">
        <v>0.79814818499999995</v>
      </c>
      <c r="S469" s="46">
        <v>7.0190130000000002E-3</v>
      </c>
    </row>
    <row r="470" spans="1:19" x14ac:dyDescent="0.2">
      <c r="A470" s="1">
        <v>11.256</v>
      </c>
      <c r="B470" s="14">
        <v>222.27368419999999</v>
      </c>
      <c r="C470" s="14">
        <v>19.778947370000001</v>
      </c>
      <c r="D470" s="14">
        <v>11.248521739999999</v>
      </c>
      <c r="E470" s="29">
        <f t="shared" si="97"/>
        <v>209.19218456655847</v>
      </c>
      <c r="F470" s="29">
        <f t="shared" si="100"/>
        <v>1.181353125307735</v>
      </c>
      <c r="G470" s="29">
        <f t="shared" si="101"/>
        <v>1.0448662045513601E-2</v>
      </c>
      <c r="I470" s="43"/>
      <c r="Q470" s="46">
        <v>210.25487340000001</v>
      </c>
      <c r="R470" s="46">
        <v>0.80106179700000002</v>
      </c>
      <c r="S470" s="46">
        <v>7.049306E-3</v>
      </c>
    </row>
    <row r="471" spans="1:19" x14ac:dyDescent="0.2">
      <c r="A471" s="1">
        <v>11.28</v>
      </c>
      <c r="B471" s="14">
        <v>220.16494850000001</v>
      </c>
      <c r="C471" s="14">
        <v>19.670103090000001</v>
      </c>
      <c r="D471" s="14">
        <v>11.247321919999999</v>
      </c>
      <c r="E471" s="29">
        <f t="shared" si="97"/>
        <v>209.21798902155118</v>
      </c>
      <c r="F471" s="29">
        <f t="shared" ref="F471:F480" si="102" xml:space="preserve"> E471^3*(1/SQRT(C471)-1/SQRT(B471))/((2*H$10+H$7*E471)*SQRT(11*97))</f>
        <v>1.1700520083628512</v>
      </c>
      <c r="G471" s="29">
        <f xml:space="preserve"> E471^2*(1/SQRT(C471)+1/SQRT(B471))/((2*H$10+H$7*E471)*SQRT(11*97))</f>
        <v>1.0361057124828859E-2</v>
      </c>
      <c r="I471" s="43"/>
      <c r="Q471" s="46">
        <v>210.27238070000001</v>
      </c>
      <c r="R471" s="46">
        <v>0.79426365600000004</v>
      </c>
      <c r="S471" s="46">
        <v>6.9981039999999998E-3</v>
      </c>
    </row>
    <row r="472" spans="1:19" x14ac:dyDescent="0.2">
      <c r="A472" s="1">
        <v>11.304</v>
      </c>
      <c r="B472" s="14">
        <v>217.97938139999999</v>
      </c>
      <c r="C472" s="14">
        <v>19.381443300000001</v>
      </c>
      <c r="D472" s="14">
        <v>11.244357450000001</v>
      </c>
      <c r="E472" s="29">
        <f t="shared" si="97"/>
        <v>209.28163626047822</v>
      </c>
      <c r="F472" s="29">
        <f t="shared" si="102"/>
        <v>1.1767532516687582</v>
      </c>
      <c r="G472" s="29">
        <f t="shared" ref="G472:G480" si="103" xml:space="preserve"> E472^2*(1/SQRT(C472)+1/SQRT(B472))/((2*H$10+H$7*E472)*SQRT(11*97))</f>
        <v>1.0400828499744852E-2</v>
      </c>
      <c r="I472" s="43"/>
      <c r="Q472" s="46">
        <v>210.31564409999999</v>
      </c>
      <c r="R472" s="46">
        <v>0.80095507799999999</v>
      </c>
      <c r="S472" s="46">
        <v>7.0445009999999999E-3</v>
      </c>
    </row>
    <row r="473" spans="1:19" x14ac:dyDescent="0.2">
      <c r="A473" s="1">
        <v>11.327999999999999</v>
      </c>
      <c r="B473" s="14">
        <v>215.68041239999999</v>
      </c>
      <c r="C473" s="14">
        <v>19.09278351</v>
      </c>
      <c r="D473" s="14">
        <v>11.23711524</v>
      </c>
      <c r="E473" s="29">
        <f t="shared" si="97"/>
        <v>209.43648005628521</v>
      </c>
      <c r="F473" s="29">
        <f t="shared" si="102"/>
        <v>1.179004816183969</v>
      </c>
      <c r="G473" s="29">
        <f t="shared" si="103"/>
        <v>1.0398050008578866E-2</v>
      </c>
      <c r="I473" s="43"/>
      <c r="Q473" s="46">
        <v>210.42138019999999</v>
      </c>
      <c r="R473" s="46">
        <v>0.80768977900000005</v>
      </c>
      <c r="S473" s="46">
        <v>7.0899530000000004E-3</v>
      </c>
    </row>
    <row r="474" spans="1:19" x14ac:dyDescent="0.2">
      <c r="A474" s="1">
        <v>11.352</v>
      </c>
      <c r="B474" s="14">
        <v>213.51546389999999</v>
      </c>
      <c r="C474" s="14">
        <v>18.896907219999999</v>
      </c>
      <c r="D474" s="14">
        <v>11.232401080000001</v>
      </c>
      <c r="E474" s="29">
        <f t="shared" si="97"/>
        <v>209.53678766856629</v>
      </c>
      <c r="F474" s="29">
        <f t="shared" si="102"/>
        <v>1.1802034384933227</v>
      </c>
      <c r="G474" s="29">
        <f t="shared" si="103"/>
        <v>1.0402878779540123E-2</v>
      </c>
      <c r="I474" s="43"/>
      <c r="Q474" s="46">
        <v>210.49023980000001</v>
      </c>
      <c r="R474" s="46">
        <v>0.811869175</v>
      </c>
      <c r="S474" s="46">
        <v>7.1237890000000002E-3</v>
      </c>
    </row>
    <row r="475" spans="1:19" x14ac:dyDescent="0.2">
      <c r="A475" s="1">
        <v>11.375999999999999</v>
      </c>
      <c r="B475" s="14">
        <v>211.30927840000001</v>
      </c>
      <c r="C475" s="14">
        <v>18.855670100000001</v>
      </c>
      <c r="D475" s="14">
        <v>11.22460242</v>
      </c>
      <c r="E475" s="29">
        <f t="shared" si="97"/>
        <v>209.70190686665586</v>
      </c>
      <c r="F475" s="29">
        <f t="shared" si="102"/>
        <v>1.1714137504735789</v>
      </c>
      <c r="G475" s="29">
        <f t="shared" si="103"/>
        <v>1.0344995563822422E-2</v>
      </c>
      <c r="I475" s="43"/>
      <c r="Q475" s="46">
        <v>210.60421160000001</v>
      </c>
      <c r="R475" s="46">
        <v>0.811284008</v>
      </c>
      <c r="S475" s="46">
        <v>7.1339200000000002E-3</v>
      </c>
    </row>
    <row r="476" spans="1:19" x14ac:dyDescent="0.2">
      <c r="A476" s="1">
        <v>11.4</v>
      </c>
      <c r="B476" s="14">
        <v>209.04123709999999</v>
      </c>
      <c r="C476" s="14">
        <v>18.567010310000001</v>
      </c>
      <c r="D476" s="14">
        <v>11.22037297</v>
      </c>
      <c r="E476" s="29">
        <f t="shared" si="97"/>
        <v>209.79103645757382</v>
      </c>
      <c r="F476" s="29">
        <f t="shared" si="102"/>
        <v>1.1773430218605705</v>
      </c>
      <c r="G476" s="29">
        <f t="shared" si="103"/>
        <v>1.0377171819947111E-2</v>
      </c>
      <c r="I476" s="43"/>
      <c r="Q476" s="46">
        <v>210.6660516</v>
      </c>
      <c r="R476" s="46">
        <v>0.81834000399999995</v>
      </c>
      <c r="S476" s="46">
        <v>7.1829390000000002E-3</v>
      </c>
    </row>
    <row r="477" spans="1:19" x14ac:dyDescent="0.2">
      <c r="A477" s="1">
        <v>11.423999999999999</v>
      </c>
      <c r="B477" s="14">
        <v>207.07216489999999</v>
      </c>
      <c r="C477" s="14">
        <v>18.453608249999998</v>
      </c>
      <c r="D477" s="14">
        <v>11.21764434</v>
      </c>
      <c r="E477" s="29">
        <f t="shared" si="97"/>
        <v>209.84838441256335</v>
      </c>
      <c r="F477" s="29">
        <f t="shared" si="102"/>
        <v>1.1773636406508716</v>
      </c>
      <c r="G477" s="29">
        <f t="shared" si="103"/>
        <v>1.0385860954460919E-2</v>
      </c>
      <c r="I477" s="43"/>
      <c r="Q477" s="46">
        <v>210.70595879999999</v>
      </c>
      <c r="R477" s="46">
        <v>0.82024726100000001</v>
      </c>
      <c r="S477" s="46">
        <v>7.2061859999999998E-3</v>
      </c>
    </row>
    <row r="478" spans="1:19" x14ac:dyDescent="0.2">
      <c r="A478" s="1">
        <v>11.448</v>
      </c>
      <c r="B478" s="14">
        <v>204.60824740000001</v>
      </c>
      <c r="C478" s="14">
        <v>18.34020619</v>
      </c>
      <c r="D478" s="14">
        <v>11.211287069999999</v>
      </c>
      <c r="E478" s="29">
        <f t="shared" si="97"/>
        <v>209.98153428576688</v>
      </c>
      <c r="F478" s="29">
        <f t="shared" si="102"/>
        <v>1.1731995832455309</v>
      </c>
      <c r="G478" s="29">
        <f t="shared" si="103"/>
        <v>1.0362299027060139E-2</v>
      </c>
      <c r="I478" s="43"/>
      <c r="Q478" s="46">
        <v>210.79896969999999</v>
      </c>
      <c r="R478" s="46">
        <v>0.82171086599999998</v>
      </c>
      <c r="S478" s="46">
        <v>7.2296269999999998E-3</v>
      </c>
    </row>
    <row r="479" spans="1:19" x14ac:dyDescent="0.2">
      <c r="A479" s="1">
        <v>11.472</v>
      </c>
      <c r="B479" s="14">
        <v>202.37113400000001</v>
      </c>
      <c r="C479" s="14">
        <v>18.113402059999999</v>
      </c>
      <c r="D479" s="14">
        <v>11.20090587</v>
      </c>
      <c r="E479" s="29">
        <f t="shared" si="97"/>
        <v>210.19760392247801</v>
      </c>
      <c r="F479" s="29">
        <f t="shared" si="102"/>
        <v>1.1707369631152231</v>
      </c>
      <c r="G479" s="29">
        <f t="shared" si="103"/>
        <v>1.0324996706144453E-2</v>
      </c>
      <c r="I479" s="43"/>
      <c r="Q479" s="46">
        <v>210.95095420000001</v>
      </c>
      <c r="R479" s="46">
        <v>0.82701002499999998</v>
      </c>
      <c r="S479" s="46">
        <v>7.2675429999999996E-3</v>
      </c>
    </row>
    <row r="480" spans="1:19" x14ac:dyDescent="0.2">
      <c r="A480" s="1">
        <v>11.496</v>
      </c>
      <c r="B480" s="14">
        <v>200.4742268</v>
      </c>
      <c r="C480" s="14">
        <v>17.927835049999999</v>
      </c>
      <c r="D480" s="14">
        <v>11.1902563</v>
      </c>
      <c r="E480" s="29">
        <f t="shared" si="97"/>
        <v>210.41755831964514</v>
      </c>
      <c r="F480" s="29">
        <f t="shared" si="102"/>
        <v>1.1668621657743268</v>
      </c>
      <c r="G480" s="29">
        <f t="shared" si="103"/>
        <v>1.0277095558022545E-2</v>
      </c>
      <c r="I480" s="43"/>
      <c r="Q480" s="46">
        <v>211.1069976</v>
      </c>
      <c r="R480" s="46">
        <v>0.83134403000000001</v>
      </c>
      <c r="S480" s="46">
        <v>7.2981189999999996E-3</v>
      </c>
    </row>
    <row r="481" spans="1:19" x14ac:dyDescent="0.2">
      <c r="A481" s="1">
        <v>11.52</v>
      </c>
      <c r="B481" s="14">
        <v>199.07070709999999</v>
      </c>
      <c r="C481" s="14">
        <v>17.787878790000001</v>
      </c>
      <c r="D481" s="14">
        <v>11.191682180000001</v>
      </c>
      <c r="E481" s="29">
        <f t="shared" si="97"/>
        <v>210.38820623722145</v>
      </c>
      <c r="F481" s="29">
        <f t="shared" ref="F481:F490" si="104" xml:space="preserve"> E481^3*(1/SQRT(C481)-1/SQRT(B481))/((2*H$10+H$7*E481)*SQRT(11*99))</f>
        <v>1.1610819017640874</v>
      </c>
      <c r="G481" s="29">
        <f xml:space="preserve"> E481^2*(1/SQRT(C481)+1/SQRT(B481))/((2*H$10+H$7*E481)*SQRT(11*99))</f>
        <v>1.0224887558544064E-2</v>
      </c>
      <c r="I481" s="43"/>
      <c r="Q481" s="46">
        <v>211.08609720000001</v>
      </c>
      <c r="R481" s="46">
        <v>0.82629008199999998</v>
      </c>
      <c r="S481" s="46">
        <v>7.2525380000000002E-3</v>
      </c>
    </row>
    <row r="482" spans="1:19" x14ac:dyDescent="0.2">
      <c r="A482" s="1">
        <v>11.544</v>
      </c>
      <c r="B482" s="14">
        <v>197.3232323</v>
      </c>
      <c r="C482" s="14">
        <v>17.676767680000001</v>
      </c>
      <c r="D482" s="14">
        <v>11.18732748</v>
      </c>
      <c r="E482" s="29">
        <f t="shared" si="97"/>
        <v>210.47775530102828</v>
      </c>
      <c r="F482" s="29">
        <f t="shared" si="104"/>
        <v>1.1600347208443575</v>
      </c>
      <c r="G482" s="29">
        <f t="shared" ref="G482:G490" si="105" xml:space="preserve"> E482^2*(1/SQRT(C482)+1/SQRT(B482))/((2*H$10+H$7*E482)*SQRT(11*99))</f>
        <v>1.0219879792999901E-2</v>
      </c>
      <c r="I482" s="43"/>
      <c r="Q482" s="46">
        <v>211.14993530000001</v>
      </c>
      <c r="R482" s="46">
        <v>0.828393979</v>
      </c>
      <c r="S482" s="46">
        <v>7.2748989999999996E-3</v>
      </c>
    </row>
    <row r="483" spans="1:19" x14ac:dyDescent="0.2">
      <c r="A483" s="1">
        <v>11.568</v>
      </c>
      <c r="B483" s="14">
        <v>195.31313130000001</v>
      </c>
      <c r="C483" s="14">
        <v>17.474747470000001</v>
      </c>
      <c r="D483" s="14">
        <v>11.184523860000001</v>
      </c>
      <c r="E483" s="29">
        <f t="shared" si="97"/>
        <v>210.53526209405882</v>
      </c>
      <c r="F483" s="29">
        <f t="shared" si="104"/>
        <v>1.164433723032759</v>
      </c>
      <c r="G483" s="29">
        <f t="shared" si="105"/>
        <v>1.0251602845562592E-2</v>
      </c>
      <c r="I483" s="43"/>
      <c r="Q483" s="46">
        <v>211.19104680000001</v>
      </c>
      <c r="R483" s="46">
        <v>0.833367093</v>
      </c>
      <c r="S483" s="46">
        <v>7.3141300000000003E-3</v>
      </c>
    </row>
    <row r="484" spans="1:19" x14ac:dyDescent="0.2">
      <c r="A484" s="1">
        <v>11.592000000000001</v>
      </c>
      <c r="B484" s="14">
        <v>193.37373740000001</v>
      </c>
      <c r="C484" s="14">
        <v>17.29292929</v>
      </c>
      <c r="D484" s="14">
        <v>11.19363495</v>
      </c>
      <c r="E484" s="29">
        <f t="shared" si="97"/>
        <v>210.34795931541117</v>
      </c>
      <c r="F484" s="29">
        <f t="shared" si="104"/>
        <v>1.1792331044063418</v>
      </c>
      <c r="G484" s="29">
        <f t="shared" si="105"/>
        <v>1.0389502573410691E-2</v>
      </c>
      <c r="I484" s="43"/>
      <c r="Q484" s="46">
        <v>211.0574776</v>
      </c>
      <c r="R484" s="46">
        <v>0.83790273299999996</v>
      </c>
      <c r="S484" s="46">
        <v>7.3574319999999997E-3</v>
      </c>
    </row>
    <row r="485" spans="1:19" x14ac:dyDescent="0.2">
      <c r="A485" s="1">
        <v>11.616</v>
      </c>
      <c r="B485" s="14">
        <v>191.33333329999999</v>
      </c>
      <c r="C485" s="14">
        <v>17.11111111</v>
      </c>
      <c r="D485" s="14">
        <v>11.20455799</v>
      </c>
      <c r="E485" s="29">
        <f t="shared" si="97"/>
        <v>210.1217798670875</v>
      </c>
      <c r="F485" s="29">
        <f t="shared" si="104"/>
        <v>1.1961211934267313</v>
      </c>
      <c r="G485" s="29">
        <f t="shared" si="105"/>
        <v>1.0549768474373057E-2</v>
      </c>
      <c r="I485" s="43"/>
      <c r="Q485" s="46">
        <v>210.89747159999999</v>
      </c>
      <c r="R485" s="46">
        <v>0.84242945599999997</v>
      </c>
      <c r="S485" s="46">
        <v>7.4028849999999997E-3</v>
      </c>
    </row>
    <row r="486" spans="1:19" x14ac:dyDescent="0.2">
      <c r="A486" s="1">
        <v>11.64</v>
      </c>
      <c r="B486" s="14">
        <v>189.6464646</v>
      </c>
      <c r="C486" s="14">
        <v>16.8989899</v>
      </c>
      <c r="D486" s="14">
        <v>11.21246829</v>
      </c>
      <c r="E486" s="29">
        <f t="shared" si="97"/>
        <v>209.9568426584367</v>
      </c>
      <c r="F486" s="29">
        <f t="shared" si="104"/>
        <v>1.2125257901535893</v>
      </c>
      <c r="G486" s="29">
        <f t="shared" si="105"/>
        <v>1.0690159486200399E-2</v>
      </c>
      <c r="I486" s="43"/>
      <c r="Q486" s="46">
        <v>210.78168410000001</v>
      </c>
      <c r="R486" s="46">
        <v>0.84842010099999998</v>
      </c>
      <c r="S486" s="46">
        <v>7.4507729999999999E-3</v>
      </c>
    </row>
    <row r="487" spans="1:19" x14ac:dyDescent="0.2">
      <c r="A487" s="1">
        <v>11.664</v>
      </c>
      <c r="B487" s="14">
        <v>187.97979799999999</v>
      </c>
      <c r="C487" s="14">
        <v>16.767676770000001</v>
      </c>
      <c r="D487" s="14">
        <v>11.225127049999999</v>
      </c>
      <c r="E487" s="29">
        <f t="shared" si="97"/>
        <v>209.69083064058674</v>
      </c>
      <c r="F487" s="29">
        <f t="shared" si="104"/>
        <v>1.2302554546375144</v>
      </c>
      <c r="G487" s="29">
        <f t="shared" si="105"/>
        <v>1.0863886112319513E-2</v>
      </c>
      <c r="I487" s="43"/>
      <c r="Q487" s="46">
        <v>210.59654230000001</v>
      </c>
      <c r="R487" s="46">
        <v>0.85165220500000005</v>
      </c>
      <c r="S487" s="46">
        <v>7.4882509999999996E-3</v>
      </c>
    </row>
    <row r="488" spans="1:19" x14ac:dyDescent="0.2">
      <c r="A488" s="1">
        <v>11.688000000000001</v>
      </c>
      <c r="B488" s="14">
        <v>185.82828280000001</v>
      </c>
      <c r="C488" s="14">
        <v>16.60606061</v>
      </c>
      <c r="D488" s="14">
        <v>11.235313250000001</v>
      </c>
      <c r="E488" s="29">
        <f t="shared" si="97"/>
        <v>209.4748673405004</v>
      </c>
      <c r="F488" s="29">
        <f t="shared" si="104"/>
        <v>1.2468586783478399</v>
      </c>
      <c r="G488" s="29">
        <f t="shared" si="105"/>
        <v>1.1028459667671799E-2</v>
      </c>
      <c r="I488" s="43"/>
      <c r="Q488" s="46">
        <v>210.44769880000001</v>
      </c>
      <c r="R488" s="46">
        <v>0.85553305000000002</v>
      </c>
      <c r="S488" s="46">
        <v>7.5322059999999996E-3</v>
      </c>
    </row>
    <row r="489" spans="1:19" x14ac:dyDescent="0.2">
      <c r="A489" s="1">
        <v>11.712</v>
      </c>
      <c r="B489" s="14">
        <v>183.969697</v>
      </c>
      <c r="C489" s="14">
        <v>16.343434340000002</v>
      </c>
      <c r="D489" s="14">
        <v>11.24362221</v>
      </c>
      <c r="E489" s="29">
        <f t="shared" si="97"/>
        <v>209.2973979044105</v>
      </c>
      <c r="F489" s="29">
        <f t="shared" si="104"/>
        <v>1.2678400985896483</v>
      </c>
      <c r="G489" s="29">
        <f t="shared" si="105"/>
        <v>1.1201908984220368E-2</v>
      </c>
      <c r="I489" s="43"/>
      <c r="Q489" s="46">
        <v>210.32637579999999</v>
      </c>
      <c r="R489" s="46">
        <v>0.86352400900000004</v>
      </c>
      <c r="S489" s="46">
        <v>7.5922769999999997E-3</v>
      </c>
    </row>
    <row r="490" spans="1:19" x14ac:dyDescent="0.2">
      <c r="A490" s="1">
        <v>11.736000000000001</v>
      </c>
      <c r="B490" s="14">
        <v>182.05050510000001</v>
      </c>
      <c r="C490" s="14">
        <v>16.121212119999999</v>
      </c>
      <c r="D490" s="14">
        <v>11.247573149999999</v>
      </c>
      <c r="E490" s="29">
        <f t="shared" si="97"/>
        <v>209.21258795397273</v>
      </c>
      <c r="F490" s="29">
        <f t="shared" si="104"/>
        <v>1.2820249698819317</v>
      </c>
      <c r="G490" s="29">
        <f t="shared" si="105"/>
        <v>1.1319973228284048E-2</v>
      </c>
      <c r="I490" s="43"/>
      <c r="Q490" s="46">
        <v>210.2687147</v>
      </c>
      <c r="R490" s="46">
        <v>0.87007568800000001</v>
      </c>
      <c r="S490" s="46">
        <v>7.6439719999999997E-3</v>
      </c>
    </row>
    <row r="491" spans="1:19" x14ac:dyDescent="0.2">
      <c r="A491" s="1">
        <v>11.76</v>
      </c>
      <c r="B491" s="14">
        <v>180.6435644</v>
      </c>
      <c r="C491" s="14">
        <v>16.029702969999999</v>
      </c>
      <c r="D491" s="14">
        <v>11.24795074</v>
      </c>
      <c r="E491" s="29">
        <f t="shared" si="97"/>
        <v>209.20446822486704</v>
      </c>
      <c r="F491" s="29">
        <f t="shared" ref="F491:F500" si="106" xml:space="preserve"> E491^3*(1/SQRT(C491)-1/SQRT(B491))/((2*H$10+H$7*E491)*SQRT(11*101))</f>
        <v>1.2727690045712516</v>
      </c>
      <c r="G491" s="29">
        <f xml:space="preserve"> E491^2*(1/SQRT(C491)+1/SQRT(B491))/((2*H$10+H$7*E491)*SQRT(11*101))</f>
        <v>1.124626889680134E-2</v>
      </c>
      <c r="I491" s="43"/>
      <c r="Q491" s="46">
        <v>210.263205</v>
      </c>
      <c r="R491" s="46">
        <v>0.86349786699999997</v>
      </c>
      <c r="S491" s="46">
        <v>7.5915039999999998E-3</v>
      </c>
    </row>
    <row r="492" spans="1:19" x14ac:dyDescent="0.2">
      <c r="A492" s="1">
        <v>11.784000000000001</v>
      </c>
      <c r="B492" s="14">
        <v>178.8217822</v>
      </c>
      <c r="C492" s="14">
        <v>15.78217822</v>
      </c>
      <c r="D492" s="14">
        <v>11.246545429999999</v>
      </c>
      <c r="E492" s="29">
        <f t="shared" si="97"/>
        <v>209.23467530554842</v>
      </c>
      <c r="F492" s="29">
        <f t="shared" si="106"/>
        <v>1.2825349287221668</v>
      </c>
      <c r="G492" s="29">
        <f t="shared" ref="G492:G500" si="107" xml:space="preserve"> E492^2*(1/SQRT(C492)+1/SQRT(B492))/((2*H$10+H$7*E492)*SQRT(11*101))</f>
        <v>1.1310877659476914E-2</v>
      </c>
      <c r="I492" s="43"/>
      <c r="Q492" s="46">
        <v>210.28371179999999</v>
      </c>
      <c r="R492" s="46">
        <v>0.87123284599999995</v>
      </c>
      <c r="S492" s="46">
        <v>7.645209E-3</v>
      </c>
    </row>
    <row r="493" spans="1:19" x14ac:dyDescent="0.2">
      <c r="A493" s="1">
        <v>11.808</v>
      </c>
      <c r="B493" s="14">
        <v>177.04950500000001</v>
      </c>
      <c r="C493" s="14">
        <v>15.7029703</v>
      </c>
      <c r="D493" s="14">
        <v>11.24778601</v>
      </c>
      <c r="E493" s="29">
        <f t="shared" si="97"/>
        <v>209.20801090548309</v>
      </c>
      <c r="F493" s="29">
        <f t="shared" si="106"/>
        <v>1.2858835417881187</v>
      </c>
      <c r="G493" s="29">
        <f t="shared" si="107"/>
        <v>1.1360111496362246E-2</v>
      </c>
      <c r="I493" s="43"/>
      <c r="Q493" s="46">
        <v>210.2656087</v>
      </c>
      <c r="R493" s="46">
        <v>0.87252580700000004</v>
      </c>
      <c r="S493" s="46">
        <v>7.6695399999999999E-3</v>
      </c>
    </row>
    <row r="494" spans="1:19" x14ac:dyDescent="0.2">
      <c r="A494" s="1">
        <v>11.832000000000001</v>
      </c>
      <c r="B494" s="14">
        <v>175.49504949999999</v>
      </c>
      <c r="C494" s="14">
        <v>15.574257429999999</v>
      </c>
      <c r="D494" s="14">
        <v>11.2597269</v>
      </c>
      <c r="E494" s="29">
        <f t="shared" si="97"/>
        <v>208.94994104390742</v>
      </c>
      <c r="F494" s="29">
        <f t="shared" si="106"/>
        <v>1.3054412822201207</v>
      </c>
      <c r="G494" s="29">
        <f t="shared" si="107"/>
        <v>1.1549357644353223E-2</v>
      </c>
      <c r="I494" s="43"/>
      <c r="Q494" s="46">
        <v>210.09145430000001</v>
      </c>
      <c r="R494" s="46">
        <v>0.87610180599999998</v>
      </c>
      <c r="S494" s="46">
        <v>7.708838E-3</v>
      </c>
    </row>
    <row r="495" spans="1:19" x14ac:dyDescent="0.2">
      <c r="A495" s="1">
        <v>11.856</v>
      </c>
      <c r="B495" s="14">
        <v>173.83168319999999</v>
      </c>
      <c r="C495" s="14">
        <v>15.48514851</v>
      </c>
      <c r="D495" s="14">
        <v>11.2652629</v>
      </c>
      <c r="E495" s="29">
        <f t="shared" si="97"/>
        <v>208.82940386451239</v>
      </c>
      <c r="F495" s="29">
        <f t="shared" si="106"/>
        <v>1.3150397276841452</v>
      </c>
      <c r="G495" s="29">
        <f t="shared" si="107"/>
        <v>1.1655422051267943E-2</v>
      </c>
      <c r="I495" s="43"/>
      <c r="Q495" s="46">
        <v>210.0107702</v>
      </c>
      <c r="R495" s="46">
        <v>0.877951802</v>
      </c>
      <c r="S495" s="46">
        <v>7.737664E-3</v>
      </c>
    </row>
    <row r="496" spans="1:19" x14ac:dyDescent="0.2">
      <c r="A496" s="1">
        <v>11.88</v>
      </c>
      <c r="B496" s="14">
        <v>172.10891090000001</v>
      </c>
      <c r="C496" s="14">
        <v>15.38613861</v>
      </c>
      <c r="D496" s="14">
        <v>11.262534990000001</v>
      </c>
      <c r="E496" s="29">
        <f t="shared" si="97"/>
        <v>208.8888714097555</v>
      </c>
      <c r="F496" s="29">
        <f t="shared" si="106"/>
        <v>1.3148431868917443</v>
      </c>
      <c r="G496" s="29">
        <f t="shared" si="107"/>
        <v>1.1663919293594009E-2</v>
      </c>
      <c r="I496" s="43"/>
      <c r="Q496" s="46">
        <v>210.0505235</v>
      </c>
      <c r="R496" s="46">
        <v>0.88008797699999997</v>
      </c>
      <c r="S496" s="46">
        <v>7.7640469999999996E-3</v>
      </c>
    </row>
    <row r="497" spans="1:20" x14ac:dyDescent="0.2">
      <c r="A497" s="1">
        <v>11.904</v>
      </c>
      <c r="B497" s="14">
        <v>170.5445545</v>
      </c>
      <c r="C497" s="14">
        <v>15.21782178</v>
      </c>
      <c r="D497" s="14">
        <v>11.26178427</v>
      </c>
      <c r="E497" s="29">
        <f t="shared" si="97"/>
        <v>208.90521230488923</v>
      </c>
      <c r="F497" s="29">
        <f t="shared" si="106"/>
        <v>1.3216788608806924</v>
      </c>
      <c r="G497" s="29">
        <f t="shared" si="107"/>
        <v>1.1716453225219168E-2</v>
      </c>
      <c r="I497" s="43"/>
      <c r="Q497" s="46">
        <v>210.06146509999999</v>
      </c>
      <c r="R497" s="46">
        <v>0.885288886</v>
      </c>
      <c r="S497" s="46">
        <v>7.8047339999999998E-3</v>
      </c>
    </row>
    <row r="498" spans="1:20" x14ac:dyDescent="0.2">
      <c r="A498" s="1">
        <v>11.928000000000001</v>
      </c>
      <c r="B498" s="14">
        <v>168.81188119999999</v>
      </c>
      <c r="C498" s="14">
        <v>15.039603960000001</v>
      </c>
      <c r="D498" s="14">
        <v>11.25493138</v>
      </c>
      <c r="E498" s="29">
        <f t="shared" si="97"/>
        <v>209.05389503575648</v>
      </c>
      <c r="F498" s="29">
        <f t="shared" si="106"/>
        <v>1.321386123256677</v>
      </c>
      <c r="G498" s="29">
        <f t="shared" si="107"/>
        <v>1.1699509166618676E-2</v>
      </c>
      <c r="I498" s="43"/>
      <c r="Q498" s="46">
        <v>210.1613754</v>
      </c>
      <c r="R498" s="46">
        <v>0.89076615999999997</v>
      </c>
      <c r="S498" s="46">
        <v>7.8452529999999999E-3</v>
      </c>
    </row>
    <row r="499" spans="1:20" x14ac:dyDescent="0.2">
      <c r="A499" s="1">
        <v>11.952</v>
      </c>
      <c r="B499" s="14">
        <v>167.58415840000001</v>
      </c>
      <c r="C499" s="14">
        <v>14.801980199999999</v>
      </c>
      <c r="D499" s="14">
        <v>11.256473250000001</v>
      </c>
      <c r="E499" s="29">
        <f t="shared" si="97"/>
        <v>209.02051756942367</v>
      </c>
      <c r="F499" s="29">
        <f t="shared" si="106"/>
        <v>1.3363133307677744</v>
      </c>
      <c r="G499" s="29">
        <f t="shared" si="107"/>
        <v>1.1800246065012728E-2</v>
      </c>
      <c r="I499" s="43"/>
      <c r="Q499" s="46">
        <v>210.13889119999999</v>
      </c>
      <c r="R499" s="46">
        <v>0.89954341800000004</v>
      </c>
      <c r="S499" s="46">
        <v>7.9010969999999993E-3</v>
      </c>
    </row>
    <row r="500" spans="1:20" x14ac:dyDescent="0.2">
      <c r="A500" s="1">
        <v>11.976000000000001</v>
      </c>
      <c r="B500" s="14">
        <v>166.28712870000001</v>
      </c>
      <c r="C500" s="14">
        <v>14.69306931</v>
      </c>
      <c r="D500" s="14">
        <v>11.257031270000001</v>
      </c>
      <c r="E500" s="29">
        <f t="shared" si="97"/>
        <v>209.00842715014326</v>
      </c>
      <c r="F500" s="29">
        <f t="shared" si="106"/>
        <v>1.3418490178931344</v>
      </c>
      <c r="G500" s="29">
        <f t="shared" si="107"/>
        <v>1.1851300100000552E-2</v>
      </c>
      <c r="I500" s="43"/>
      <c r="Q500" s="46">
        <v>210.13075459999999</v>
      </c>
      <c r="R500" s="46">
        <v>0.90280186900000003</v>
      </c>
      <c r="S500" s="46">
        <v>7.9310189999999992E-3</v>
      </c>
    </row>
    <row r="501" spans="1:20" s="15" customFormat="1" x14ac:dyDescent="0.2">
      <c r="A501" s="17">
        <v>12</v>
      </c>
      <c r="B501" s="18">
        <v>164.8932039</v>
      </c>
      <c r="C501" s="18">
        <v>14.6407767</v>
      </c>
      <c r="D501" s="18">
        <v>11.26293838</v>
      </c>
      <c r="E501" s="36">
        <f t="shared" si="97"/>
        <v>208.8800864690017</v>
      </c>
      <c r="F501" s="36">
        <f t="shared" ref="F501:F510" si="108" xml:space="preserve"> E501^3*(1/SQRT(C501)-1/SQRT(B501))/((2*H$10+H$7*E501)*SQRT(11*103))</f>
        <v>1.3371993176852601</v>
      </c>
      <c r="G501" s="36">
        <f xml:space="preserve"> E501^2*(1/SQRT(C501)+1/SQRT(B501))/((2*H$10+H$7*E501)*SQRT(11*103))</f>
        <v>1.183623050602863E-2</v>
      </c>
      <c r="H501" s="27"/>
      <c r="I501" s="44"/>
      <c r="J501" s="45"/>
      <c r="K501" s="22"/>
      <c r="L501" s="22"/>
      <c r="M501" s="19"/>
      <c r="N501" s="19"/>
      <c r="P501" s="30"/>
      <c r="Q501" s="47">
        <v>210.04464440000001</v>
      </c>
      <c r="R501" s="47">
        <v>0.89471166599999996</v>
      </c>
      <c r="S501" s="47">
        <v>7.8756390000000003E-3</v>
      </c>
      <c r="T501" s="47"/>
    </row>
    <row r="502" spans="1:20" x14ac:dyDescent="0.2">
      <c r="A502" s="1">
        <v>12.023999999999999</v>
      </c>
      <c r="B502" s="14">
        <v>163.33980579999999</v>
      </c>
      <c r="C502" s="14">
        <v>14.50485437</v>
      </c>
      <c r="D502" s="14">
        <v>11.271086049999999</v>
      </c>
      <c r="E502" s="29">
        <f t="shared" si="97"/>
        <v>208.70198755209205</v>
      </c>
      <c r="F502" s="29">
        <f t="shared" si="108"/>
        <v>1.3539728840943726</v>
      </c>
      <c r="G502" s="29">
        <f t="shared" ref="G502:G510" si="109" xml:space="preserve"> E502^2*(1/SQRT(C502)+1/SQRT(B502))/((2*H$10+H$7*E502)*SQRT(11*103))</f>
        <v>1.1995470926827007E-2</v>
      </c>
      <c r="I502" s="43"/>
      <c r="Q502" s="46">
        <v>209.92594</v>
      </c>
      <c r="R502" s="46">
        <v>0.89892548100000003</v>
      </c>
      <c r="S502" s="46">
        <v>7.9175630000000007E-3</v>
      </c>
    </row>
    <row r="503" spans="1:20" x14ac:dyDescent="0.2">
      <c r="A503" s="1">
        <v>12.048</v>
      </c>
      <c r="B503" s="14">
        <v>161.83495149999999</v>
      </c>
      <c r="C503" s="14">
        <v>14.37864078</v>
      </c>
      <c r="D503" s="14">
        <v>11.27780125</v>
      </c>
      <c r="E503" s="29">
        <f t="shared" si="97"/>
        <v>208.55423639022968</v>
      </c>
      <c r="F503" s="29">
        <f t="shared" si="108"/>
        <v>1.3687274122671189</v>
      </c>
      <c r="G503" s="29">
        <f t="shared" si="109"/>
        <v>1.2136827918886808E-2</v>
      </c>
      <c r="I503" s="43"/>
      <c r="Q503" s="46">
        <v>209.82816439999999</v>
      </c>
      <c r="R503" s="46">
        <v>0.90280965400000002</v>
      </c>
      <c r="S503" s="46">
        <v>7.9568220000000005E-3</v>
      </c>
    </row>
    <row r="504" spans="1:20" x14ac:dyDescent="0.2">
      <c r="A504" s="1">
        <v>12.071999999999999</v>
      </c>
      <c r="B504" s="14">
        <v>160.3883495</v>
      </c>
      <c r="C504" s="14">
        <v>14.2038835</v>
      </c>
      <c r="D504" s="14">
        <v>11.29043907</v>
      </c>
      <c r="E504" s="29">
        <f t="shared" si="97"/>
        <v>208.27372696700596</v>
      </c>
      <c r="F504" s="29">
        <f t="shared" si="108"/>
        <v>1.3956783673083306</v>
      </c>
      <c r="G504" s="29">
        <f t="shared" si="109"/>
        <v>1.237932270633248E-2</v>
      </c>
      <c r="I504" s="43"/>
      <c r="Q504" s="46">
        <v>209.64429770000001</v>
      </c>
      <c r="R504" s="46">
        <v>0.90905702399999999</v>
      </c>
      <c r="S504" s="46">
        <v>8.0103980000000002E-3</v>
      </c>
    </row>
    <row r="505" spans="1:20" x14ac:dyDescent="0.2">
      <c r="A505" s="1">
        <v>12.096</v>
      </c>
      <c r="B505" s="14">
        <v>159.15533980000001</v>
      </c>
      <c r="C505" s="14">
        <v>14.11650485</v>
      </c>
      <c r="D505" s="14">
        <v>11.299157190000001</v>
      </c>
      <c r="E505" s="29">
        <f t="shared" si="97"/>
        <v>208.07828982075804</v>
      </c>
      <c r="F505" s="29">
        <f t="shared" si="108"/>
        <v>1.4121991068208297</v>
      </c>
      <c r="G505" s="29">
        <f t="shared" si="109"/>
        <v>1.2543958183706372E-2</v>
      </c>
      <c r="I505" s="43"/>
      <c r="Q505" s="46">
        <v>209.5175686</v>
      </c>
      <c r="R505" s="46">
        <v>0.91162282400000005</v>
      </c>
      <c r="S505" s="46">
        <v>8.0419280000000003E-3</v>
      </c>
    </row>
    <row r="506" spans="1:20" x14ac:dyDescent="0.2">
      <c r="A506" s="1">
        <v>12.12</v>
      </c>
      <c r="B506" s="14">
        <v>157.631068</v>
      </c>
      <c r="C506" s="14">
        <v>13.96116505</v>
      </c>
      <c r="D506" s="14">
        <v>11.31086846</v>
      </c>
      <c r="E506" s="29">
        <f t="shared" si="97"/>
        <v>207.81316591653049</v>
      </c>
      <c r="F506" s="29">
        <f t="shared" si="108"/>
        <v>1.4382564901331358</v>
      </c>
      <c r="G506" s="29">
        <f t="shared" si="109"/>
        <v>1.2785690450575961E-2</v>
      </c>
      <c r="I506" s="43"/>
      <c r="Q506" s="46">
        <v>209.34747229999999</v>
      </c>
      <c r="R506" s="46">
        <v>0.91703209500000005</v>
      </c>
      <c r="S506" s="46">
        <v>8.0924069999999994E-3</v>
      </c>
    </row>
    <row r="507" spans="1:20" x14ac:dyDescent="0.2">
      <c r="A507" s="1">
        <v>12.144</v>
      </c>
      <c r="B507" s="14">
        <v>156.1067961</v>
      </c>
      <c r="C507" s="14">
        <v>13.844660190000001</v>
      </c>
      <c r="D507" s="14">
        <v>11.321514880000001</v>
      </c>
      <c r="E507" s="29">
        <f t="shared" si="97"/>
        <v>207.56946457635021</v>
      </c>
      <c r="F507" s="29">
        <f t="shared" si="108"/>
        <v>1.4608387690092972</v>
      </c>
      <c r="G507" s="29">
        <f t="shared" si="109"/>
        <v>1.3007367003391661E-2</v>
      </c>
      <c r="I507" s="43"/>
      <c r="Q507" s="46">
        <v>209.19298359999999</v>
      </c>
      <c r="R507" s="46">
        <v>0.92068332600000002</v>
      </c>
      <c r="S507" s="46">
        <v>8.1341790000000001E-3</v>
      </c>
    </row>
    <row r="508" spans="1:20" x14ac:dyDescent="0.2">
      <c r="A508" s="1">
        <v>12.167999999999999</v>
      </c>
      <c r="B508" s="14">
        <v>154.8640777</v>
      </c>
      <c r="C508" s="14">
        <v>13.728155340000001</v>
      </c>
      <c r="D508" s="14">
        <v>11.332922679999999</v>
      </c>
      <c r="E508" s="29">
        <f t="shared" si="97"/>
        <v>207.30536425565251</v>
      </c>
      <c r="F508" s="29">
        <f t="shared" si="108"/>
        <v>1.4862305853445485</v>
      </c>
      <c r="G508" s="29">
        <f t="shared" si="109"/>
        <v>1.3248332137801964E-2</v>
      </c>
      <c r="I508" s="43"/>
      <c r="Q508" s="46">
        <v>209.02759649999999</v>
      </c>
      <c r="R508" s="46">
        <v>0.92473435900000001</v>
      </c>
      <c r="S508" s="46">
        <v>8.1752100000000005E-3</v>
      </c>
    </row>
    <row r="509" spans="1:20" x14ac:dyDescent="0.2">
      <c r="A509" s="1">
        <v>12.192</v>
      </c>
      <c r="B509" s="14">
        <v>153.57281549999999</v>
      </c>
      <c r="C509" s="14">
        <v>13.514563109999999</v>
      </c>
      <c r="D509" s="14">
        <v>11.34349168</v>
      </c>
      <c r="E509" s="29">
        <f t="shared" si="97"/>
        <v>207.05781186786007</v>
      </c>
      <c r="F509" s="29">
        <f t="shared" si="108"/>
        <v>1.5188956271356713</v>
      </c>
      <c r="G509" s="29">
        <f t="shared" si="109"/>
        <v>1.3523442087232334E-2</v>
      </c>
      <c r="I509" s="43"/>
      <c r="Q509" s="46">
        <v>208.87450899999999</v>
      </c>
      <c r="R509" s="46">
        <v>0.93350968700000003</v>
      </c>
      <c r="S509" s="46">
        <v>8.2391860000000008E-3</v>
      </c>
    </row>
    <row r="510" spans="1:20" x14ac:dyDescent="0.2">
      <c r="A510" s="1">
        <v>12.215999999999999</v>
      </c>
      <c r="B510" s="14">
        <v>152.08737859999999</v>
      </c>
      <c r="C510" s="14">
        <v>13.32038835</v>
      </c>
      <c r="D510" s="14">
        <v>11.349223009999999</v>
      </c>
      <c r="E510" s="29">
        <f t="shared" si="97"/>
        <v>206.92236823877647</v>
      </c>
      <c r="F510" s="29">
        <f t="shared" si="108"/>
        <v>1.5420098112758118</v>
      </c>
      <c r="G510" s="29">
        <f t="shared" si="109"/>
        <v>1.3717034499872747E-2</v>
      </c>
      <c r="I510" s="43"/>
      <c r="Q510" s="46">
        <v>208.791549</v>
      </c>
      <c r="R510" s="46">
        <v>0.94125913400000005</v>
      </c>
      <c r="S510" s="46">
        <v>8.2980650000000003E-3</v>
      </c>
    </row>
    <row r="511" spans="1:20" x14ac:dyDescent="0.2">
      <c r="A511" s="1">
        <v>12.24</v>
      </c>
      <c r="B511" s="14">
        <v>150.98095240000001</v>
      </c>
      <c r="C511" s="14">
        <v>13.19047619</v>
      </c>
      <c r="D511" s="14">
        <v>11.350366660000001</v>
      </c>
      <c r="E511" s="29">
        <f t="shared" si="97"/>
        <v>206.89523760335607</v>
      </c>
      <c r="F511" s="29">
        <f t="shared" ref="F511:F520" si="110" xml:space="preserve"> E511^3*(1/SQRT(C511)-1/SQRT(B511))/((2*H$10+H$7*E511)*SQRT(11*105))</f>
        <v>1.5376892997424172</v>
      </c>
      <c r="G511" s="29">
        <f xml:space="preserve"> E511^2*(1/SQRT(C511)+1/SQRT(B511))/((2*H$10+H$7*E511)*SQRT(11*105))</f>
        <v>1.3669317827090858E-2</v>
      </c>
      <c r="I511" s="43"/>
      <c r="Q511" s="46">
        <v>208.7749996</v>
      </c>
      <c r="R511" s="46">
        <v>0.93732864699999996</v>
      </c>
      <c r="S511" s="46">
        <v>8.2573779999999992E-3</v>
      </c>
    </row>
    <row r="512" spans="1:20" x14ac:dyDescent="0.2">
      <c r="A512" s="1">
        <v>12.263999999999999</v>
      </c>
      <c r="B512" s="14">
        <v>149.56190480000001</v>
      </c>
      <c r="C512" s="14">
        <v>13.14285714</v>
      </c>
      <c r="D512" s="14">
        <v>11.349151730000001</v>
      </c>
      <c r="E512" s="29">
        <f t="shared" si="97"/>
        <v>206.9240580512982</v>
      </c>
      <c r="F512" s="29">
        <f t="shared" si="110"/>
        <v>1.5363252265836798</v>
      </c>
      <c r="G512" s="29">
        <f t="shared" ref="G512:G520" si="111" xml:space="preserve"> E512^2*(1/SQRT(C512)+1/SQRT(B512))/((2*H$10+H$7*E512)*SQRT(11*105))</f>
        <v>1.3681127607218671E-2</v>
      </c>
      <c r="I512" s="43"/>
      <c r="Q512" s="46">
        <v>208.79258050000001</v>
      </c>
      <c r="R512" s="46">
        <v>0.93786963899999998</v>
      </c>
      <c r="S512" s="46">
        <v>8.2770799999999992E-3</v>
      </c>
    </row>
    <row r="513" spans="1:19" x14ac:dyDescent="0.2">
      <c r="A513" s="1">
        <v>12.288</v>
      </c>
      <c r="B513" s="14">
        <v>148.1333333</v>
      </c>
      <c r="C513" s="14">
        <v>13.009523809999999</v>
      </c>
      <c r="D513" s="14">
        <v>11.350140639999999</v>
      </c>
      <c r="E513" s="29">
        <f t="shared" si="97"/>
        <v>206.90060220480075</v>
      </c>
      <c r="F513" s="29">
        <f t="shared" si="110"/>
        <v>1.54622225791725</v>
      </c>
      <c r="G513" s="29">
        <f t="shared" si="111"/>
        <v>1.3768142020301678E-2</v>
      </c>
      <c r="I513" s="43"/>
      <c r="Q513" s="46">
        <v>208.77827009999999</v>
      </c>
      <c r="R513" s="46">
        <v>0.94278729900000002</v>
      </c>
      <c r="S513" s="46">
        <v>8.3194310000000004E-3</v>
      </c>
    </row>
    <row r="514" spans="1:19" x14ac:dyDescent="0.2">
      <c r="A514" s="1">
        <v>12.311999999999999</v>
      </c>
      <c r="B514" s="14">
        <v>146.63809520000001</v>
      </c>
      <c r="C514" s="14">
        <v>12.8952381</v>
      </c>
      <c r="D514" s="14">
        <v>11.34999313</v>
      </c>
      <c r="E514" s="29">
        <f t="shared" si="97"/>
        <v>206.90410263063492</v>
      </c>
      <c r="F514" s="29">
        <f t="shared" si="110"/>
        <v>1.5523490787688221</v>
      </c>
      <c r="G514" s="29">
        <f t="shared" si="111"/>
        <v>1.3828402010740676E-2</v>
      </c>
      <c r="I514" s="43"/>
      <c r="Q514" s="46">
        <v>208.7804046</v>
      </c>
      <c r="R514" s="46">
        <v>0.94669152000000001</v>
      </c>
      <c r="S514" s="46">
        <v>8.3573859999999996E-3</v>
      </c>
    </row>
    <row r="515" spans="1:19" x14ac:dyDescent="0.2">
      <c r="A515" s="1">
        <v>12.336</v>
      </c>
      <c r="B515" s="14">
        <v>145.3428571</v>
      </c>
      <c r="C515" s="14">
        <v>12.8</v>
      </c>
      <c r="D515" s="14">
        <v>11.343797049999999</v>
      </c>
      <c r="E515" s="29">
        <f t="shared" ref="E515:E578" si="112" xml:space="preserve"> (2*H$10)/(-H$7+SQRT((H$7)^2+4*H$10*(LN(D515)-H$4)))</f>
        <v>207.05061696845476</v>
      </c>
      <c r="F515" s="29">
        <f t="shared" si="110"/>
        <v>1.5460950003517784</v>
      </c>
      <c r="G515" s="29">
        <f t="shared" si="111"/>
        <v>1.3769478553431599E-2</v>
      </c>
      <c r="I515" s="43"/>
      <c r="Q515" s="46">
        <v>208.87008779999999</v>
      </c>
      <c r="R515" s="46">
        <v>0.94988321799999997</v>
      </c>
      <c r="S515" s="46">
        <v>8.3859409999999992E-3</v>
      </c>
    </row>
    <row r="516" spans="1:19" x14ac:dyDescent="0.2">
      <c r="A516" s="1">
        <v>12.36</v>
      </c>
      <c r="B516" s="14">
        <v>143.82857139999999</v>
      </c>
      <c r="C516" s="14">
        <v>12.74285714</v>
      </c>
      <c r="D516" s="14">
        <v>11.33741401</v>
      </c>
      <c r="E516" s="29">
        <f t="shared" si="112"/>
        <v>207.20051117616958</v>
      </c>
      <c r="F516" s="29">
        <f t="shared" si="110"/>
        <v>1.5360066403531287</v>
      </c>
      <c r="G516" s="29">
        <f t="shared" si="111"/>
        <v>1.3696496146176582E-2</v>
      </c>
      <c r="I516" s="43"/>
      <c r="Q516" s="46">
        <v>208.96252519999999</v>
      </c>
      <c r="R516" s="46">
        <v>0.95077024899999996</v>
      </c>
      <c r="S516" s="46">
        <v>8.4064840000000005E-3</v>
      </c>
    </row>
    <row r="517" spans="1:19" x14ac:dyDescent="0.2">
      <c r="A517" s="1">
        <v>12.384</v>
      </c>
      <c r="B517" s="14">
        <v>142.5238095</v>
      </c>
      <c r="C517" s="14">
        <v>12.63809524</v>
      </c>
      <c r="D517" s="14">
        <v>11.320226140000001</v>
      </c>
      <c r="E517" s="29">
        <f t="shared" si="112"/>
        <v>207.59910431246067</v>
      </c>
      <c r="F517" s="29">
        <f t="shared" si="110"/>
        <v>1.5122333636907941</v>
      </c>
      <c r="G517" s="29">
        <f t="shared" si="111"/>
        <v>1.3462392613412606E-2</v>
      </c>
      <c r="I517" s="43"/>
      <c r="Q517" s="46">
        <v>209.2116771</v>
      </c>
      <c r="R517" s="46">
        <v>0.95443244199999999</v>
      </c>
      <c r="S517" s="46">
        <v>8.4311769999999998E-3</v>
      </c>
    </row>
    <row r="518" spans="1:19" x14ac:dyDescent="0.2">
      <c r="A518" s="1">
        <v>12.407999999999999</v>
      </c>
      <c r="B518" s="14">
        <v>141.45714290000001</v>
      </c>
      <c r="C518" s="14">
        <v>12.53333333</v>
      </c>
      <c r="D518" s="14">
        <v>11.312858930000001</v>
      </c>
      <c r="E518" s="29">
        <f t="shared" si="112"/>
        <v>207.76780103215646</v>
      </c>
      <c r="F518" s="29">
        <f t="shared" si="110"/>
        <v>1.5065715626220377</v>
      </c>
      <c r="G518" s="29">
        <f t="shared" si="111"/>
        <v>1.3397546801653625E-2</v>
      </c>
      <c r="I518" s="43"/>
      <c r="Q518" s="46">
        <v>209.3185786</v>
      </c>
      <c r="R518" s="46">
        <v>0.95853352000000003</v>
      </c>
      <c r="S518" s="46">
        <v>8.4608359999999994E-3</v>
      </c>
    </row>
    <row r="519" spans="1:19" x14ac:dyDescent="0.2">
      <c r="A519" s="1">
        <v>12.432</v>
      </c>
      <c r="B519" s="14">
        <v>140.0761905</v>
      </c>
      <c r="C519" s="14">
        <v>12.419047620000001</v>
      </c>
      <c r="D519" s="14">
        <v>11.304913640000001</v>
      </c>
      <c r="E519" s="29">
        <f t="shared" si="112"/>
        <v>207.94835119400793</v>
      </c>
      <c r="F519" s="29">
        <f t="shared" si="110"/>
        <v>1.5004199134175884</v>
      </c>
      <c r="G519" s="29">
        <f t="shared" si="111"/>
        <v>1.3334087561796602E-2</v>
      </c>
      <c r="I519" s="43"/>
      <c r="Q519" s="46">
        <v>209.43394069999999</v>
      </c>
      <c r="R519" s="46">
        <v>0.96275121900000005</v>
      </c>
      <c r="S519" s="46">
        <v>8.4951880000000007E-3</v>
      </c>
    </row>
    <row r="520" spans="1:19" x14ac:dyDescent="0.2">
      <c r="A520" s="1">
        <v>12.456</v>
      </c>
      <c r="B520" s="14">
        <v>138.77142860000001</v>
      </c>
      <c r="C520" s="14">
        <v>12.28571429</v>
      </c>
      <c r="D520" s="14">
        <v>11.29077629</v>
      </c>
      <c r="E520" s="29">
        <f t="shared" si="112"/>
        <v>208.26619716616275</v>
      </c>
      <c r="F520" s="29">
        <f t="shared" si="110"/>
        <v>1.4869305451119612</v>
      </c>
      <c r="G520" s="29">
        <f t="shared" si="111"/>
        <v>1.3187856009895315E-2</v>
      </c>
      <c r="I520" s="43"/>
      <c r="Q520" s="46">
        <v>209.6393941</v>
      </c>
      <c r="R520" s="46">
        <v>0.96816158500000005</v>
      </c>
      <c r="S520" s="46">
        <v>8.5305539999999992E-3</v>
      </c>
    </row>
    <row r="521" spans="1:19" x14ac:dyDescent="0.2">
      <c r="A521" s="1">
        <v>12.48</v>
      </c>
      <c r="B521" s="14">
        <v>137.97196260000001</v>
      </c>
      <c r="C521" s="14">
        <v>12.1588785</v>
      </c>
      <c r="D521" s="14">
        <v>11.27942367</v>
      </c>
      <c r="E521" s="29">
        <f t="shared" si="112"/>
        <v>208.51840569882842</v>
      </c>
      <c r="F521" s="29">
        <f t="shared" ref="F521:F530" si="113" xml:space="preserve"> E521^3*(1/SQRT(C521)-1/SQRT(B521))/((2*H$10+H$7*E521)*SQRT(11*107))</f>
        <v>1.4652224861441694</v>
      </c>
      <c r="G521" s="29">
        <f xml:space="preserve"> E521^2*(1/SQRT(C521)+1/SQRT(B521))/((2*H$10+H$7*E521)*SQRT(11*107))</f>
        <v>1.2960156483947396E-2</v>
      </c>
      <c r="I521" s="43"/>
      <c r="Q521" s="46">
        <v>209.80454929999999</v>
      </c>
      <c r="R521" s="46">
        <v>0.96491803700000001</v>
      </c>
      <c r="S521" s="46">
        <v>8.4825530000000003E-3</v>
      </c>
    </row>
    <row r="522" spans="1:19" x14ac:dyDescent="0.2">
      <c r="A522" s="1">
        <v>12.504</v>
      </c>
      <c r="B522" s="14">
        <v>136.24299070000001</v>
      </c>
      <c r="C522" s="14">
        <v>12.102803740000001</v>
      </c>
      <c r="D522" s="14">
        <v>11.270944979999999</v>
      </c>
      <c r="E522" s="29">
        <f t="shared" si="112"/>
        <v>208.70508200582643</v>
      </c>
      <c r="F522" s="29">
        <f t="shared" si="113"/>
        <v>1.4539817281598326</v>
      </c>
      <c r="G522" s="29">
        <f t="shared" ref="G522:G530" si="114" xml:space="preserve"> E522^2*(1/SQRT(C522)+1/SQRT(B522))/((2*H$10+H$7*E522)*SQRT(11*107))</f>
        <v>1.2882764398004998E-2</v>
      </c>
      <c r="I522" s="43"/>
      <c r="Q522" s="46">
        <v>209.92799460000001</v>
      </c>
      <c r="R522" s="46">
        <v>0.96545422199999997</v>
      </c>
      <c r="S522" s="46">
        <v>8.5044149999999995E-3</v>
      </c>
    </row>
    <row r="523" spans="1:19" x14ac:dyDescent="0.2">
      <c r="A523" s="1">
        <v>12.528</v>
      </c>
      <c r="B523" s="14">
        <v>135.0560748</v>
      </c>
      <c r="C523" s="14">
        <v>11.95327103</v>
      </c>
      <c r="D523" s="14">
        <v>11.25852186</v>
      </c>
      <c r="E523" s="29">
        <f t="shared" si="112"/>
        <v>208.97610295994386</v>
      </c>
      <c r="F523" s="29">
        <f t="shared" si="113"/>
        <v>1.4469089828157762</v>
      </c>
      <c r="G523" s="29">
        <f t="shared" si="114"/>
        <v>1.2788075789886673E-2</v>
      </c>
      <c r="I523" s="43"/>
      <c r="Q523" s="46">
        <v>210.10902189999999</v>
      </c>
      <c r="R523" s="46">
        <v>0.97213669700000005</v>
      </c>
      <c r="S523" s="46">
        <v>8.545614E-3</v>
      </c>
    </row>
    <row r="524" spans="1:19" x14ac:dyDescent="0.2">
      <c r="A524" s="1">
        <v>12.552</v>
      </c>
      <c r="B524" s="14">
        <v>133.79439249999999</v>
      </c>
      <c r="C524" s="14">
        <v>11.8411215</v>
      </c>
      <c r="D524" s="14">
        <v>11.2430737</v>
      </c>
      <c r="E524" s="29">
        <f t="shared" si="112"/>
        <v>209.30915036446288</v>
      </c>
      <c r="F524" s="29">
        <f t="shared" si="113"/>
        <v>1.4331697162064081</v>
      </c>
      <c r="G524" s="29">
        <f t="shared" si="114"/>
        <v>1.2646322120352974E-2</v>
      </c>
      <c r="I524" s="43"/>
      <c r="Q524" s="46">
        <v>210.33438240000001</v>
      </c>
      <c r="R524" s="46">
        <v>0.97661066500000004</v>
      </c>
      <c r="S524" s="46">
        <v>8.5756300000000008E-3</v>
      </c>
    </row>
    <row r="525" spans="1:19" x14ac:dyDescent="0.2">
      <c r="A525" s="1">
        <v>12.576000000000001</v>
      </c>
      <c r="B525" s="14">
        <v>132.4953271</v>
      </c>
      <c r="C525" s="14">
        <v>11.81308411</v>
      </c>
      <c r="D525" s="14">
        <v>11.22900471</v>
      </c>
      <c r="E525" s="29">
        <f t="shared" si="112"/>
        <v>209.60882273104693</v>
      </c>
      <c r="F525" s="29">
        <f t="shared" si="113"/>
        <v>1.4147745087884696</v>
      </c>
      <c r="G525" s="29">
        <f t="shared" si="114"/>
        <v>1.2496309506923979E-2</v>
      </c>
      <c r="I525" s="43"/>
      <c r="Q525" s="46">
        <v>210.53986660000001</v>
      </c>
      <c r="R525" s="46">
        <v>0.97611432099999995</v>
      </c>
      <c r="S525" s="46">
        <v>8.5836190000000007E-3</v>
      </c>
    </row>
    <row r="526" spans="1:19" x14ac:dyDescent="0.2">
      <c r="A526" s="1">
        <v>12.6</v>
      </c>
      <c r="B526" s="14">
        <v>131.40186919999999</v>
      </c>
      <c r="C526" s="14">
        <v>11.70093458</v>
      </c>
      <c r="D526" s="14">
        <v>11.212058730000001</v>
      </c>
      <c r="E526" s="29">
        <f t="shared" si="112"/>
        <v>209.96540638275303</v>
      </c>
      <c r="F526" s="29">
        <f t="shared" si="113"/>
        <v>1.4013608863627054</v>
      </c>
      <c r="G526" s="29">
        <f t="shared" si="114"/>
        <v>1.2351740861785849E-2</v>
      </c>
      <c r="I526" s="43"/>
      <c r="Q526" s="46">
        <v>210.78767730000001</v>
      </c>
      <c r="R526" s="46">
        <v>0.98088523900000002</v>
      </c>
      <c r="S526" s="46">
        <v>8.6118989999999992E-3</v>
      </c>
    </row>
    <row r="527" spans="1:19" x14ac:dyDescent="0.2">
      <c r="A527" s="1">
        <v>12.624000000000001</v>
      </c>
      <c r="B527" s="14">
        <v>130.1401869</v>
      </c>
      <c r="C527" s="14">
        <v>11.62616822</v>
      </c>
      <c r="D527" s="14">
        <v>11.18515378</v>
      </c>
      <c r="E527" s="29">
        <f t="shared" si="112"/>
        <v>210.52235132057868</v>
      </c>
      <c r="F527" s="29">
        <f t="shared" si="113"/>
        <v>1.3743086676288079</v>
      </c>
      <c r="G527" s="29">
        <f t="shared" si="114"/>
        <v>1.2094086627130726E-2</v>
      </c>
      <c r="I527" s="43"/>
      <c r="Q527" s="46">
        <v>211.18180910000001</v>
      </c>
      <c r="R527" s="46">
        <v>0.98308635300000002</v>
      </c>
      <c r="S527" s="46">
        <v>8.6242660000000002E-3</v>
      </c>
    </row>
    <row r="528" spans="1:19" x14ac:dyDescent="0.2">
      <c r="A528" s="1">
        <v>12.648</v>
      </c>
      <c r="B528" s="14">
        <v>128.79439249999999</v>
      </c>
      <c r="C528" s="14">
        <v>11.560747660000001</v>
      </c>
      <c r="D528" s="14">
        <v>11.16177716</v>
      </c>
      <c r="E528" s="29">
        <f t="shared" si="112"/>
        <v>210.99772884117328</v>
      </c>
      <c r="F528" s="29">
        <f t="shared" si="113"/>
        <v>1.3520834809326281</v>
      </c>
      <c r="G528" s="29">
        <f t="shared" si="114"/>
        <v>1.1890251806382514E-2</v>
      </c>
      <c r="I528" s="43"/>
      <c r="Q528" s="46">
        <v>211.524933</v>
      </c>
      <c r="R528" s="46">
        <v>0.984609611</v>
      </c>
      <c r="S528" s="46">
        <v>8.6370979999999993E-3</v>
      </c>
    </row>
    <row r="529" spans="1:19" x14ac:dyDescent="0.2">
      <c r="A529" s="1">
        <v>12.672000000000001</v>
      </c>
      <c r="B529" s="14">
        <v>127.4766355</v>
      </c>
      <c r="C529" s="14">
        <v>11.46728972</v>
      </c>
      <c r="D529" s="14">
        <v>11.132371320000001</v>
      </c>
      <c r="E529" s="29">
        <f t="shared" si="112"/>
        <v>211.58533650541349</v>
      </c>
      <c r="F529" s="29">
        <f t="shared" si="113"/>
        <v>1.3279880488375808</v>
      </c>
      <c r="G529" s="29">
        <f t="shared" si="114"/>
        <v>1.1654239212027422E-2</v>
      </c>
      <c r="I529" s="43"/>
      <c r="Q529" s="46">
        <v>211.9574447</v>
      </c>
      <c r="R529" s="46">
        <v>0.987807145</v>
      </c>
      <c r="S529" s="46">
        <v>8.6536400000000006E-3</v>
      </c>
    </row>
    <row r="530" spans="1:19" x14ac:dyDescent="0.2">
      <c r="A530" s="1">
        <v>12.696</v>
      </c>
      <c r="B530" s="14">
        <v>126.2149533</v>
      </c>
      <c r="C530" s="14">
        <v>11.34579439</v>
      </c>
      <c r="D530" s="14">
        <v>11.09915206</v>
      </c>
      <c r="E530" s="29">
        <f t="shared" si="112"/>
        <v>212.23636150856731</v>
      </c>
      <c r="F530" s="29">
        <f t="shared" si="113"/>
        <v>1.3050257367543137</v>
      </c>
      <c r="G530" s="29">
        <f t="shared" si="114"/>
        <v>1.1414943163403666E-2</v>
      </c>
      <c r="I530" s="43"/>
      <c r="Q530" s="46">
        <v>212.4472294</v>
      </c>
      <c r="R530" s="46">
        <v>0.99280001600000001</v>
      </c>
      <c r="S530" s="46">
        <v>8.6753130000000005E-3</v>
      </c>
    </row>
    <row r="531" spans="1:19" x14ac:dyDescent="0.2">
      <c r="A531" s="1">
        <v>12.72</v>
      </c>
      <c r="B531" s="14">
        <v>125.3577982</v>
      </c>
      <c r="C531" s="14">
        <v>11.28440367</v>
      </c>
      <c r="D531" s="14">
        <v>11.076246210000001</v>
      </c>
      <c r="E531" s="29">
        <f t="shared" si="112"/>
        <v>212.67797870041002</v>
      </c>
      <c r="F531" s="29">
        <f t="shared" ref="F531:F540" si="115" xml:space="preserve"> E531^3*(1/SQRT(C531)-1/SQRT(B531))/((2*H$10+H$7*E531)*SQRT(11*109))</f>
        <v>1.2768408730900453</v>
      </c>
      <c r="G531" s="29">
        <f xml:space="preserve"> E531^2*(1/SQRT(C531)+1/SQRT(B531))/((2*H$10+H$7*E531)*SQRT(11*109))</f>
        <v>1.1150324470191328E-2</v>
      </c>
      <c r="I531" s="43"/>
      <c r="Q531" s="46">
        <v>212.78567899999999</v>
      </c>
      <c r="R531" s="46">
        <v>0.98570977400000004</v>
      </c>
      <c r="S531" s="46">
        <v>8.6035940000000009E-3</v>
      </c>
    </row>
    <row r="532" spans="1:19" x14ac:dyDescent="0.2">
      <c r="A532" s="1">
        <v>12.744</v>
      </c>
      <c r="B532" s="14">
        <v>124.1009174</v>
      </c>
      <c r="C532" s="14">
        <v>11.229357800000001</v>
      </c>
      <c r="D532" s="14">
        <v>11.04557217</v>
      </c>
      <c r="E532" s="29">
        <f t="shared" si="112"/>
        <v>213.26075210152919</v>
      </c>
      <c r="F532" s="29">
        <f t="shared" si="115"/>
        <v>1.2543179629657151</v>
      </c>
      <c r="G532" s="29">
        <f t="shared" ref="G532:G540" si="116" xml:space="preserve"> E532^2*(1/SQRT(C532)+1/SQRT(B532))/((2*H$10+H$7*E532)*SQRT(11*109))</f>
        <v>1.0942431555638761E-2</v>
      </c>
      <c r="I532" s="43"/>
      <c r="Q532" s="46">
        <v>213.23982899999999</v>
      </c>
      <c r="R532" s="46">
        <v>0.98656632799999999</v>
      </c>
      <c r="S532" s="46">
        <v>8.6074619999999998E-3</v>
      </c>
    </row>
    <row r="533" spans="1:19" x14ac:dyDescent="0.2">
      <c r="A533" s="1">
        <v>12.768000000000001</v>
      </c>
      <c r="B533" s="14">
        <v>123.0183486</v>
      </c>
      <c r="C533" s="14">
        <v>11.183486240000001</v>
      </c>
      <c r="D533" s="14">
        <v>11.02858249</v>
      </c>
      <c r="E533" s="29">
        <f t="shared" si="112"/>
        <v>213.57954852626128</v>
      </c>
      <c r="F533" s="29">
        <f t="shared" si="115"/>
        <v>1.2429278806729203</v>
      </c>
      <c r="G533" s="29">
        <f t="shared" si="116"/>
        <v>1.0843634408681394E-2</v>
      </c>
      <c r="I533" s="43"/>
      <c r="Q533" s="46">
        <v>213.4918227</v>
      </c>
      <c r="R533" s="46">
        <v>0.98732579099999995</v>
      </c>
      <c r="S533" s="46">
        <v>8.6172330000000002E-3</v>
      </c>
    </row>
    <row r="534" spans="1:19" x14ac:dyDescent="0.2">
      <c r="A534" s="1">
        <v>12.792</v>
      </c>
      <c r="B534" s="14">
        <v>121.83486240000001</v>
      </c>
      <c r="C534" s="14">
        <v>11.100917430000001</v>
      </c>
      <c r="D534" s="14">
        <v>11.014932140000001</v>
      </c>
      <c r="E534" s="29">
        <f t="shared" si="112"/>
        <v>213.83373024373472</v>
      </c>
      <c r="F534" s="29">
        <f t="shared" si="115"/>
        <v>1.2370524084771732</v>
      </c>
      <c r="G534" s="29">
        <f t="shared" si="116"/>
        <v>1.0787622266408571E-2</v>
      </c>
      <c r="I534" s="43"/>
      <c r="Q534" s="46">
        <v>213.69451799999999</v>
      </c>
      <c r="R534" s="46">
        <v>0.99028431299999997</v>
      </c>
      <c r="S534" s="46">
        <v>8.641325E-3</v>
      </c>
    </row>
    <row r="535" spans="1:19" x14ac:dyDescent="0.2">
      <c r="A535" s="1">
        <v>12.816000000000001</v>
      </c>
      <c r="B535" s="14">
        <v>121.07339450000001</v>
      </c>
      <c r="C535" s="14">
        <v>11.073394499999999</v>
      </c>
      <c r="D535" s="14">
        <v>10.997465699999999</v>
      </c>
      <c r="E535" s="29">
        <f t="shared" si="112"/>
        <v>214.15652994760183</v>
      </c>
      <c r="F535" s="29">
        <f t="shared" si="115"/>
        <v>1.2253562486672711</v>
      </c>
      <c r="G535" s="29">
        <f t="shared" si="116"/>
        <v>1.0682963827889767E-2</v>
      </c>
      <c r="I535" s="43"/>
      <c r="Q535" s="46">
        <v>213.9541772</v>
      </c>
      <c r="R535" s="46">
        <v>0.99040528999999999</v>
      </c>
      <c r="S535" s="46">
        <v>8.6427689999999998E-3</v>
      </c>
    </row>
    <row r="536" spans="1:19" x14ac:dyDescent="0.2">
      <c r="A536" s="1">
        <v>12.84</v>
      </c>
      <c r="B536" s="14">
        <v>120.20183489999999</v>
      </c>
      <c r="C536" s="14">
        <v>10.96330275</v>
      </c>
      <c r="D536" s="14">
        <v>10.97294922</v>
      </c>
      <c r="E536" s="29">
        <f t="shared" si="112"/>
        <v>214.60520391075303</v>
      </c>
      <c r="F536" s="29">
        <f t="shared" si="115"/>
        <v>1.2157557580534206</v>
      </c>
      <c r="G536" s="29">
        <f t="shared" si="116"/>
        <v>1.0567374670855726E-2</v>
      </c>
      <c r="I536" s="43"/>
      <c r="Q536" s="46">
        <v>214.3192056</v>
      </c>
      <c r="R536" s="46">
        <v>0.99552443999999995</v>
      </c>
      <c r="S536" s="46">
        <v>8.6646669999999992E-3</v>
      </c>
    </row>
    <row r="537" spans="1:19" x14ac:dyDescent="0.2">
      <c r="A537" s="1">
        <v>12.864000000000001</v>
      </c>
      <c r="B537" s="14">
        <v>119.1192661</v>
      </c>
      <c r="C537" s="14">
        <v>10.93577982</v>
      </c>
      <c r="D537" s="14">
        <v>10.94978936</v>
      </c>
      <c r="E537" s="29">
        <f t="shared" si="112"/>
        <v>215.02454987817666</v>
      </c>
      <c r="F537" s="29">
        <f t="shared" si="115"/>
        <v>1.2007650909910161</v>
      </c>
      <c r="G537" s="29">
        <f t="shared" si="116"/>
        <v>1.0439406348605148E-2</v>
      </c>
      <c r="I537" s="43"/>
      <c r="Q537" s="46">
        <v>214.6646336</v>
      </c>
      <c r="R537" s="46">
        <v>0.99493063699999995</v>
      </c>
      <c r="S537" s="46">
        <v>8.6643919999999999E-3</v>
      </c>
    </row>
    <row r="538" spans="1:19" x14ac:dyDescent="0.2">
      <c r="A538" s="1">
        <v>12.888</v>
      </c>
      <c r="B538" s="14">
        <v>118.0458716</v>
      </c>
      <c r="C538" s="14">
        <v>10.724770639999999</v>
      </c>
      <c r="D538" s="14">
        <v>10.930037609999999</v>
      </c>
      <c r="E538" s="29">
        <f t="shared" si="112"/>
        <v>215.37890881396396</v>
      </c>
      <c r="F538" s="29">
        <f t="shared" si="115"/>
        <v>1.2030419019228393</v>
      </c>
      <c r="G538" s="29">
        <f t="shared" si="116"/>
        <v>1.040582734866379E-2</v>
      </c>
      <c r="I538" s="43"/>
      <c r="Q538" s="46">
        <v>214.9596856</v>
      </c>
      <c r="R538" s="46">
        <v>1.0065509699999999</v>
      </c>
      <c r="S538" s="46">
        <v>8.7232390000000007E-3</v>
      </c>
    </row>
    <row r="539" spans="1:19" x14ac:dyDescent="0.2">
      <c r="A539" s="1">
        <v>12.912000000000001</v>
      </c>
      <c r="B539" s="14">
        <v>116.8623853</v>
      </c>
      <c r="C539" s="14">
        <v>10.633027520000001</v>
      </c>
      <c r="D539" s="14">
        <v>10.919394199999999</v>
      </c>
      <c r="E539" s="29">
        <f t="shared" si="112"/>
        <v>215.56865750452999</v>
      </c>
      <c r="F539" s="29">
        <f t="shared" si="115"/>
        <v>1.2014212941935127</v>
      </c>
      <c r="G539" s="29">
        <f t="shared" si="116"/>
        <v>1.038777834125152E-2</v>
      </c>
      <c r="I539" s="43"/>
      <c r="Q539" s="46">
        <v>215.11884989999999</v>
      </c>
      <c r="R539" s="46">
        <v>1.010341666</v>
      </c>
      <c r="S539" s="46">
        <v>8.7539239999999997E-3</v>
      </c>
    </row>
    <row r="540" spans="1:19" x14ac:dyDescent="0.2">
      <c r="A540" s="1">
        <v>12.936</v>
      </c>
      <c r="B540" s="14">
        <v>115.3577982</v>
      </c>
      <c r="C540" s="14">
        <v>10.559633030000001</v>
      </c>
      <c r="D540" s="14">
        <v>10.91613851</v>
      </c>
      <c r="E540" s="29">
        <f t="shared" si="112"/>
        <v>215.62653557250485</v>
      </c>
      <c r="F540" s="29">
        <f t="shared" si="115"/>
        <v>1.2020776392907278</v>
      </c>
      <c r="G540" s="29">
        <f t="shared" si="116"/>
        <v>1.0411520376687047E-2</v>
      </c>
      <c r="I540" s="43"/>
      <c r="Q540" s="46">
        <v>215.16756040000001</v>
      </c>
      <c r="R540" s="46">
        <v>1.0124562050000001</v>
      </c>
      <c r="S540" s="46">
        <v>8.7878629999999999E-3</v>
      </c>
    </row>
    <row r="541" spans="1:19" x14ac:dyDescent="0.2">
      <c r="A541" s="1">
        <v>12.96</v>
      </c>
      <c r="B541" s="14">
        <v>114.4144144</v>
      </c>
      <c r="C541" s="14">
        <v>10.54054054</v>
      </c>
      <c r="D541" s="14">
        <v>10.918969860000001</v>
      </c>
      <c r="E541" s="29">
        <f t="shared" si="112"/>
        <v>215.57620552587736</v>
      </c>
      <c r="F541" s="29">
        <f t="shared" ref="F541:F550" si="117" xml:space="preserve"> E541^3*(1/SQRT(C541)-1/SQRT(B541))/((2*H$10+H$7*E541)*SQRT(11*111))</f>
        <v>1.1922883246716462</v>
      </c>
      <c r="G541" s="29">
        <f xml:space="preserve"> E541^2*(1/SQRT(C541)+1/SQRT(B541))/((2*H$10+H$7*E541)*SQRT(11*111))</f>
        <v>1.0351231678344714E-2</v>
      </c>
      <c r="I541" s="43"/>
      <c r="Q541" s="46">
        <v>215.12519810000001</v>
      </c>
      <c r="R541" s="46">
        <v>1.0028635800000001</v>
      </c>
      <c r="S541" s="46">
        <v>8.7249340000000002E-3</v>
      </c>
    </row>
    <row r="542" spans="1:19" x14ac:dyDescent="0.2">
      <c r="A542" s="1">
        <v>12.984</v>
      </c>
      <c r="B542" s="14">
        <v>113.33333330000001</v>
      </c>
      <c r="C542" s="14">
        <v>10.44144144</v>
      </c>
      <c r="D542" s="14">
        <v>10.92456994</v>
      </c>
      <c r="E542" s="29">
        <f t="shared" si="112"/>
        <v>215.47648845169473</v>
      </c>
      <c r="F542" s="29">
        <f t="shared" si="117"/>
        <v>1.201265530034147</v>
      </c>
      <c r="G542" s="29">
        <f t="shared" ref="G542:G550" si="118" xml:space="preserve"> E542^2*(1/SQRT(C542)+1/SQRT(B542))/((2*H$10+H$7*E542)*SQRT(11*111))</f>
        <v>1.0434162409250327E-2</v>
      </c>
      <c r="I542" s="43"/>
      <c r="Q542" s="46">
        <v>215.04143550000001</v>
      </c>
      <c r="R542" s="46">
        <v>1.007716163</v>
      </c>
      <c r="S542" s="46">
        <v>8.7707059999999996E-3</v>
      </c>
    </row>
    <row r="543" spans="1:19" x14ac:dyDescent="0.2">
      <c r="A543" s="1">
        <v>13.007999999999999</v>
      </c>
      <c r="B543" s="14">
        <v>112.4414414</v>
      </c>
      <c r="C543" s="14">
        <v>10.378378379999999</v>
      </c>
      <c r="D543" s="14">
        <v>10.93299509</v>
      </c>
      <c r="E543" s="29">
        <f t="shared" si="112"/>
        <v>215.32603600764659</v>
      </c>
      <c r="F543" s="29">
        <f t="shared" si="117"/>
        <v>1.2095422524834194</v>
      </c>
      <c r="G543" s="29">
        <f t="shared" si="118"/>
        <v>1.0519877425685534E-2</v>
      </c>
      <c r="I543" s="43"/>
      <c r="Q543" s="46">
        <v>214.9154801</v>
      </c>
      <c r="R543" s="46">
        <v>1.010538532</v>
      </c>
      <c r="S543" s="46">
        <v>8.8058519999999994E-3</v>
      </c>
    </row>
    <row r="544" spans="1:19" x14ac:dyDescent="0.2">
      <c r="A544" s="1">
        <v>13.032</v>
      </c>
      <c r="B544" s="14">
        <v>111.3783784</v>
      </c>
      <c r="C544" s="14">
        <v>10.23423423</v>
      </c>
      <c r="D544" s="14">
        <v>10.92985004</v>
      </c>
      <c r="E544" s="29">
        <f t="shared" si="112"/>
        <v>215.38225994669557</v>
      </c>
      <c r="F544" s="29">
        <f t="shared" si="117"/>
        <v>1.2172860578858273</v>
      </c>
      <c r="G544" s="29">
        <f t="shared" si="118"/>
        <v>1.0568602537079122E-2</v>
      </c>
      <c r="I544" s="43"/>
      <c r="Q544" s="46">
        <v>214.9624895</v>
      </c>
      <c r="R544" s="46">
        <v>1.0185611029999999</v>
      </c>
      <c r="S544" s="46">
        <v>8.8605209999999997E-3</v>
      </c>
    </row>
    <row r="545" spans="1:19" x14ac:dyDescent="0.2">
      <c r="A545" s="1">
        <v>13.055999999999999</v>
      </c>
      <c r="B545" s="14">
        <v>110.5765766</v>
      </c>
      <c r="C545" s="14">
        <v>10.10810811</v>
      </c>
      <c r="D545" s="14">
        <v>10.91700501</v>
      </c>
      <c r="E545" s="29">
        <f t="shared" si="112"/>
        <v>215.61113877738688</v>
      </c>
      <c r="F545" s="29">
        <f t="shared" si="117"/>
        <v>1.218396708391521</v>
      </c>
      <c r="G545" s="29">
        <f t="shared" si="118"/>
        <v>1.0548804515911942E-2</v>
      </c>
      <c r="I545" s="43"/>
      <c r="Q545" s="46">
        <v>215.154595</v>
      </c>
      <c r="R545" s="46">
        <v>1.025780079</v>
      </c>
      <c r="S545" s="46">
        <v>8.8999869999999998E-3</v>
      </c>
    </row>
    <row r="546" spans="1:19" x14ac:dyDescent="0.2">
      <c r="A546" s="1">
        <v>13.08</v>
      </c>
      <c r="B546" s="14">
        <v>109.6486486</v>
      </c>
      <c r="C546" s="14">
        <v>10</v>
      </c>
      <c r="D546" s="14">
        <v>10.91295073</v>
      </c>
      <c r="E546" s="29">
        <f t="shared" si="112"/>
        <v>215.68313298141297</v>
      </c>
      <c r="F546" s="29">
        <f t="shared" si="117"/>
        <v>1.2231348748119055</v>
      </c>
      <c r="G546" s="29">
        <f t="shared" si="118"/>
        <v>1.0578108614990429E-2</v>
      </c>
      <c r="I546" s="43"/>
      <c r="Q546" s="46">
        <v>215.2152658</v>
      </c>
      <c r="R546" s="46">
        <v>1.0317428129999999</v>
      </c>
      <c r="S546" s="46">
        <v>8.9422789999999992E-3</v>
      </c>
    </row>
    <row r="547" spans="1:19" x14ac:dyDescent="0.2">
      <c r="A547" s="1">
        <v>13.103999999999999</v>
      </c>
      <c r="B547" s="14">
        <v>108.5675676</v>
      </c>
      <c r="C547" s="14">
        <v>9.8468468470000001</v>
      </c>
      <c r="D547" s="14">
        <v>10.91192904</v>
      </c>
      <c r="E547" s="29">
        <f t="shared" si="112"/>
        <v>215.70125728544619</v>
      </c>
      <c r="F547" s="29">
        <f t="shared" si="117"/>
        <v>1.2334624067989353</v>
      </c>
      <c r="G547" s="29">
        <f t="shared" si="118"/>
        <v>1.0646994198338042E-2</v>
      </c>
      <c r="I547" s="43"/>
      <c r="Q547" s="46">
        <v>215.23055769999999</v>
      </c>
      <c r="R547" s="46">
        <v>1.040954427</v>
      </c>
      <c r="S547" s="46">
        <v>9.0049550000000003E-3</v>
      </c>
    </row>
    <row r="548" spans="1:19" x14ac:dyDescent="0.2">
      <c r="A548" s="1">
        <v>13.128</v>
      </c>
      <c r="B548" s="14">
        <v>107.6756757</v>
      </c>
      <c r="C548" s="14">
        <v>9.801801802</v>
      </c>
      <c r="D548" s="14">
        <v>10.914838980000001</v>
      </c>
      <c r="E548" s="29">
        <f t="shared" si="112"/>
        <v>215.64961680280018</v>
      </c>
      <c r="F548" s="29">
        <f t="shared" si="117"/>
        <v>1.2370856422201848</v>
      </c>
      <c r="G548" s="29">
        <f t="shared" si="118"/>
        <v>1.0693809633482114E-2</v>
      </c>
      <c r="I548" s="43"/>
      <c r="Q548" s="46">
        <v>215.18700670000001</v>
      </c>
      <c r="R548" s="46">
        <v>1.0425820809999999</v>
      </c>
      <c r="S548" s="46">
        <v>9.0318259999999997E-3</v>
      </c>
    </row>
    <row r="549" spans="1:19" x14ac:dyDescent="0.2">
      <c r="A549" s="1">
        <v>13.151999999999999</v>
      </c>
      <c r="B549" s="14">
        <v>106.85585589999999</v>
      </c>
      <c r="C549" s="14">
        <v>9.7387387390000004</v>
      </c>
      <c r="D549" s="14">
        <v>10.92176407</v>
      </c>
      <c r="E549" s="29">
        <f t="shared" si="112"/>
        <v>215.5264791655047</v>
      </c>
      <c r="F549" s="29">
        <f t="shared" si="117"/>
        <v>1.2450296985827072</v>
      </c>
      <c r="G549" s="29">
        <f t="shared" si="118"/>
        <v>1.0772879739624167E-2</v>
      </c>
      <c r="I549" s="43"/>
      <c r="Q549" s="46">
        <v>215.0833998</v>
      </c>
      <c r="R549" s="46">
        <v>1.0458324990000001</v>
      </c>
      <c r="S549" s="46">
        <v>9.0679260000000005E-3</v>
      </c>
    </row>
    <row r="550" spans="1:19" x14ac:dyDescent="0.2">
      <c r="A550" s="1">
        <v>13.176</v>
      </c>
      <c r="B550" s="14">
        <v>105.6576577</v>
      </c>
      <c r="C550" s="14">
        <v>9.7387387390000004</v>
      </c>
      <c r="D550" s="14">
        <v>10.924087869999999</v>
      </c>
      <c r="E550" s="29">
        <f t="shared" si="112"/>
        <v>215.48508130850524</v>
      </c>
      <c r="F550" s="29">
        <f t="shared" si="117"/>
        <v>1.2434258311119331</v>
      </c>
      <c r="G550" s="29">
        <f t="shared" si="118"/>
        <v>1.0801589420752567E-2</v>
      </c>
      <c r="I550" s="43"/>
      <c r="Q550" s="46">
        <v>215.04864470000001</v>
      </c>
      <c r="R550" s="46">
        <v>1.0433246899999999</v>
      </c>
      <c r="S550" s="46">
        <v>9.0817129999999999E-3</v>
      </c>
    </row>
    <row r="551" spans="1:19" x14ac:dyDescent="0.2">
      <c r="A551" s="1">
        <v>13.2</v>
      </c>
      <c r="B551" s="14">
        <v>104.9469027</v>
      </c>
      <c r="C551" s="14">
        <v>9.6460176989999997</v>
      </c>
      <c r="D551" s="14">
        <v>10.917145400000001</v>
      </c>
      <c r="E551" s="29">
        <f t="shared" si="112"/>
        <v>215.60864368877722</v>
      </c>
      <c r="F551" s="29">
        <f t="shared" ref="F551:F560" si="119" xml:space="preserve"> E551^3*(1/SQRT(C551)-1/SQRT(B551))/((2*H$10+H$7*E551)*SQRT(11*113))</f>
        <v>1.2347729976250699</v>
      </c>
      <c r="G551" s="29">
        <f xml:space="preserve"> E551^2*(1/SQRT(C551)+1/SQRT(B551))/((2*H$10+H$7*E551)*SQRT(11*113))</f>
        <v>1.0710190283092901E-2</v>
      </c>
      <c r="I551" s="43"/>
      <c r="Q551" s="46">
        <v>215.15249449999999</v>
      </c>
      <c r="R551" s="46">
        <v>1.0394982779999999</v>
      </c>
      <c r="S551" s="46">
        <v>9.03553E-3</v>
      </c>
    </row>
    <row r="552" spans="1:19" x14ac:dyDescent="0.2">
      <c r="A552" s="1">
        <v>13.224</v>
      </c>
      <c r="B552" s="14">
        <v>104.21238940000001</v>
      </c>
      <c r="C552" s="14">
        <v>9.6106194689999995</v>
      </c>
      <c r="D552" s="14">
        <v>10.908130460000001</v>
      </c>
      <c r="E552" s="29">
        <f t="shared" si="112"/>
        <v>215.76857764971538</v>
      </c>
      <c r="F552" s="29">
        <f t="shared" si="119"/>
        <v>1.230680890059636</v>
      </c>
      <c r="G552" s="29">
        <f t="shared" ref="G552:G560" si="120" xml:space="preserve"> E552^2*(1/SQRT(C552)+1/SQRT(B552))/((2*H$10+H$7*E552)*SQRT(11*113))</f>
        <v>1.0678721829220675E-2</v>
      </c>
      <c r="I552" s="43"/>
      <c r="Q552" s="46">
        <v>215.2874219</v>
      </c>
      <c r="R552" s="46">
        <v>1.040457059</v>
      </c>
      <c r="S552" s="46">
        <v>9.0483109999999999E-3</v>
      </c>
    </row>
    <row r="553" spans="1:19" x14ac:dyDescent="0.2">
      <c r="A553" s="1">
        <v>13.247999999999999</v>
      </c>
      <c r="B553" s="14">
        <v>103.2743363</v>
      </c>
      <c r="C553" s="14">
        <v>9.4867256639999997</v>
      </c>
      <c r="D553" s="14">
        <v>10.895690719999999</v>
      </c>
      <c r="E553" s="29">
        <f t="shared" si="112"/>
        <v>215.98833656585137</v>
      </c>
      <c r="F553" s="29">
        <f t="shared" si="119"/>
        <v>1.2323156643432844</v>
      </c>
      <c r="G553" s="29">
        <f t="shared" si="120"/>
        <v>1.0667998556835968E-2</v>
      </c>
      <c r="I553" s="43"/>
      <c r="Q553" s="46">
        <v>215.4737499</v>
      </c>
      <c r="R553" s="46">
        <v>1.0478497950000001</v>
      </c>
      <c r="S553" s="46">
        <v>9.0927639999999997E-3</v>
      </c>
    </row>
    <row r="554" spans="1:19" x14ac:dyDescent="0.2">
      <c r="A554" s="1">
        <v>13.272</v>
      </c>
      <c r="B554" s="14">
        <v>102.34513269999999</v>
      </c>
      <c r="C554" s="14">
        <v>9.3805309730000008</v>
      </c>
      <c r="D554" s="14">
        <v>10.88467973</v>
      </c>
      <c r="E554" s="29">
        <f t="shared" si="112"/>
        <v>216.18197261881875</v>
      </c>
      <c r="F554" s="29">
        <f t="shared" si="119"/>
        <v>1.233393671647846</v>
      </c>
      <c r="G554" s="29">
        <f t="shared" si="120"/>
        <v>1.0659874895710528E-2</v>
      </c>
      <c r="I554" s="43"/>
      <c r="Q554" s="46">
        <v>215.6388135</v>
      </c>
      <c r="R554" s="46">
        <v>1.0540208049999999</v>
      </c>
      <c r="S554" s="46">
        <v>9.1325509999999992E-3</v>
      </c>
    </row>
    <row r="555" spans="1:19" x14ac:dyDescent="0.2">
      <c r="A555" s="1">
        <v>13.295999999999999</v>
      </c>
      <c r="B555" s="14">
        <v>101.2654867</v>
      </c>
      <c r="C555" s="14">
        <v>9.2831858409999999</v>
      </c>
      <c r="D555" s="14">
        <v>10.87046097</v>
      </c>
      <c r="E555" s="29">
        <f t="shared" si="112"/>
        <v>216.43082628067728</v>
      </c>
      <c r="F555" s="29">
        <f t="shared" si="119"/>
        <v>1.2315898378317869</v>
      </c>
      <c r="G555" s="29">
        <f t="shared" si="120"/>
        <v>1.0632660959227398E-2</v>
      </c>
      <c r="I555" s="43"/>
      <c r="Q555" s="46">
        <v>215.8521523</v>
      </c>
      <c r="R555" s="46">
        <v>1.059158453</v>
      </c>
      <c r="S555" s="46">
        <v>9.1685259999999998E-3</v>
      </c>
    </row>
    <row r="556" spans="1:19" x14ac:dyDescent="0.2">
      <c r="A556" s="1">
        <v>13.32</v>
      </c>
      <c r="B556" s="14">
        <v>100.3628319</v>
      </c>
      <c r="C556" s="14">
        <v>9.238938053</v>
      </c>
      <c r="D556" s="14">
        <v>10.86768041</v>
      </c>
      <c r="E556" s="29">
        <f t="shared" si="112"/>
        <v>216.47933695245047</v>
      </c>
      <c r="F556" s="29">
        <f t="shared" si="119"/>
        <v>1.2318331095997044</v>
      </c>
      <c r="G556" s="29">
        <f t="shared" si="120"/>
        <v>1.0647206662482487E-2</v>
      </c>
      <c r="I556" s="43"/>
      <c r="Q556" s="46">
        <v>215.89389660000001</v>
      </c>
      <c r="R556" s="46">
        <v>1.0606615930000001</v>
      </c>
      <c r="S556" s="46">
        <v>9.1925659999999992E-3</v>
      </c>
    </row>
    <row r="557" spans="1:19" x14ac:dyDescent="0.2">
      <c r="A557" s="1">
        <v>13.343999999999999</v>
      </c>
      <c r="B557" s="14">
        <v>99.522123890000003</v>
      </c>
      <c r="C557" s="14">
        <v>9.159292035</v>
      </c>
      <c r="D557" s="14">
        <v>10.860981860000001</v>
      </c>
      <c r="E557" s="29">
        <f t="shared" si="112"/>
        <v>216.59599880590341</v>
      </c>
      <c r="F557" s="29">
        <f t="shared" si="119"/>
        <v>1.2334494626429724</v>
      </c>
      <c r="G557" s="29">
        <f t="shared" si="120"/>
        <v>1.0654558983176509E-2</v>
      </c>
      <c r="I557" s="43"/>
      <c r="Q557" s="46">
        <v>215.9944945</v>
      </c>
      <c r="R557" s="46">
        <v>1.0651580110000001</v>
      </c>
      <c r="S557" s="46">
        <v>9.2264770000000003E-3</v>
      </c>
    </row>
    <row r="558" spans="1:19" x14ac:dyDescent="0.2">
      <c r="A558" s="1">
        <v>13.368</v>
      </c>
      <c r="B558" s="14">
        <v>98.769911500000006</v>
      </c>
      <c r="C558" s="14">
        <v>9.0707964600000004</v>
      </c>
      <c r="D558" s="14">
        <v>10.85527239</v>
      </c>
      <c r="E558" s="29">
        <f t="shared" si="112"/>
        <v>216.69521023066707</v>
      </c>
      <c r="F558" s="29">
        <f t="shared" si="119"/>
        <v>1.2368098614720253</v>
      </c>
      <c r="G558" s="29">
        <f t="shared" si="120"/>
        <v>1.0671131611973908E-2</v>
      </c>
      <c r="I558" s="43"/>
      <c r="Q558" s="46">
        <v>216.08027530000001</v>
      </c>
      <c r="R558" s="46">
        <v>1.0706949610000001</v>
      </c>
      <c r="S558" s="46">
        <v>9.2641909999999997E-3</v>
      </c>
    </row>
    <row r="559" spans="1:19" x14ac:dyDescent="0.2">
      <c r="A559" s="1">
        <v>13.391999999999999</v>
      </c>
      <c r="B559" s="14">
        <v>97.68141593</v>
      </c>
      <c r="C559" s="14">
        <v>8.9911504420000004</v>
      </c>
      <c r="D559" s="14">
        <v>10.84697974</v>
      </c>
      <c r="E559" s="29">
        <f t="shared" si="112"/>
        <v>216.83894582909346</v>
      </c>
      <c r="F559" s="29">
        <f t="shared" si="119"/>
        <v>1.2370373404277739</v>
      </c>
      <c r="G559" s="29">
        <f t="shared" si="120"/>
        <v>1.0674080342545017E-2</v>
      </c>
      <c r="I559" s="43"/>
      <c r="Q559" s="46">
        <v>216.20492680000001</v>
      </c>
      <c r="R559" s="46">
        <v>1.0746899489999999</v>
      </c>
      <c r="S559" s="46">
        <v>9.3004200000000002E-3</v>
      </c>
    </row>
    <row r="560" spans="1:19" x14ac:dyDescent="0.2">
      <c r="A560" s="1">
        <v>13.416</v>
      </c>
      <c r="B560" s="14">
        <v>96.672566369999998</v>
      </c>
      <c r="C560" s="14">
        <v>8.9380530969999992</v>
      </c>
      <c r="D560" s="14">
        <v>10.83633753</v>
      </c>
      <c r="E560" s="29">
        <f t="shared" si="112"/>
        <v>217.02278723166503</v>
      </c>
      <c r="F560" s="29">
        <f t="shared" si="119"/>
        <v>1.2336516828322657</v>
      </c>
      <c r="G560" s="29">
        <f t="shared" si="120"/>
        <v>1.0651727880180258E-2</v>
      </c>
      <c r="I560" s="43"/>
      <c r="Q560" s="46">
        <v>216.36499989999999</v>
      </c>
      <c r="R560" s="46">
        <v>1.0765583540000001</v>
      </c>
      <c r="S560" s="46">
        <v>9.3235950000000005E-3</v>
      </c>
    </row>
    <row r="561" spans="1:19" x14ac:dyDescent="0.2">
      <c r="A561" s="1">
        <v>13.44</v>
      </c>
      <c r="B561" s="14">
        <v>95.956521739999999</v>
      </c>
      <c r="C561" s="14">
        <v>8.8695652169999999</v>
      </c>
      <c r="D561" s="14">
        <v>10.81998974</v>
      </c>
      <c r="E561" s="29">
        <f t="shared" si="112"/>
        <v>217.30386881478384</v>
      </c>
      <c r="F561" s="29">
        <f t="shared" ref="F561:F570" si="121" xml:space="preserve"> E561^3*(1/SQRT(C561)-1/SQRT(B561))/((2*H$10+H$7*E561)*SQRT(11*115))</f>
        <v>1.2189312137562771</v>
      </c>
      <c r="G561" s="29">
        <f xml:space="preserve"> E561^2*(1/SQRT(C561)+1/SQRT(B561))/((2*H$10+H$7*E561)*SQRT(11*115))</f>
        <v>1.05101064096983E-2</v>
      </c>
      <c r="I561" s="43"/>
      <c r="Q561" s="46">
        <v>216.61111940000001</v>
      </c>
      <c r="R561" s="46">
        <v>1.070903884</v>
      </c>
      <c r="S561" s="46">
        <v>9.2632870000000003E-3</v>
      </c>
    </row>
    <row r="562" spans="1:19" x14ac:dyDescent="0.2">
      <c r="A562" s="1">
        <v>13.464</v>
      </c>
      <c r="B562" s="14">
        <v>95</v>
      </c>
      <c r="C562" s="14">
        <v>8.7913043480000006</v>
      </c>
      <c r="D562" s="14">
        <v>10.809854</v>
      </c>
      <c r="E562" s="29">
        <f t="shared" si="112"/>
        <v>217.47735724170363</v>
      </c>
      <c r="F562" s="29">
        <f t="shared" si="121"/>
        <v>1.2187276606907047</v>
      </c>
      <c r="G562" s="29">
        <f t="shared" ref="G562:G570" si="122" xml:space="preserve"> E562^2*(1/SQRT(C562)+1/SQRT(B562))/((2*H$10+H$7*E562)*SQRT(11*115))</f>
        <v>1.0504035421105557E-2</v>
      </c>
      <c r="I562" s="43"/>
      <c r="Q562" s="46">
        <v>216.76385250000001</v>
      </c>
      <c r="R562" s="46">
        <v>1.0751180920000001</v>
      </c>
      <c r="S562" s="46">
        <v>9.2967870000000008E-3</v>
      </c>
    </row>
    <row r="563" spans="1:19" x14ac:dyDescent="0.2">
      <c r="A563" s="1">
        <v>13.488</v>
      </c>
      <c r="B563" s="14">
        <v>94.026086960000001</v>
      </c>
      <c r="C563" s="14">
        <v>8.7217391299999996</v>
      </c>
      <c r="D563" s="14">
        <v>10.80538853</v>
      </c>
      <c r="E563" s="29">
        <f t="shared" si="112"/>
        <v>217.55360403166517</v>
      </c>
      <c r="F563" s="29">
        <f t="shared" si="121"/>
        <v>1.2206298467023848</v>
      </c>
      <c r="G563" s="29">
        <f t="shared" si="122"/>
        <v>1.0525072994031848E-2</v>
      </c>
      <c r="I563" s="43"/>
      <c r="Q563" s="46">
        <v>216.83117480000001</v>
      </c>
      <c r="R563" s="46">
        <v>1.0787189939999999</v>
      </c>
      <c r="S563" s="46">
        <v>9.3324140000000007E-3</v>
      </c>
    </row>
    <row r="564" spans="1:19" x14ac:dyDescent="0.2">
      <c r="A564" s="1">
        <v>13.512</v>
      </c>
      <c r="B564" s="14">
        <v>93.4</v>
      </c>
      <c r="C564" s="14">
        <v>8.6521739130000004</v>
      </c>
      <c r="D564" s="14">
        <v>10.79074037</v>
      </c>
      <c r="E564" s="29">
        <f t="shared" si="112"/>
        <v>217.8029328596478</v>
      </c>
      <c r="F564" s="29">
        <f t="shared" si="121"/>
        <v>1.2183754040173715</v>
      </c>
      <c r="G564" s="29">
        <f t="shared" si="122"/>
        <v>1.0488935217411996E-2</v>
      </c>
      <c r="I564" s="43"/>
      <c r="Q564" s="46">
        <v>217.05215519999999</v>
      </c>
      <c r="R564" s="46">
        <v>1.082956662</v>
      </c>
      <c r="S564" s="46">
        <v>9.35537E-3</v>
      </c>
    </row>
    <row r="565" spans="1:19" x14ac:dyDescent="0.2">
      <c r="A565" s="1">
        <v>13.536</v>
      </c>
      <c r="B565" s="14">
        <v>92.634782610000002</v>
      </c>
      <c r="C565" s="14">
        <v>8.5826086959999994</v>
      </c>
      <c r="D565" s="14">
        <v>10.78446486</v>
      </c>
      <c r="E565" s="29">
        <f t="shared" si="112"/>
        <v>217.90938754587171</v>
      </c>
      <c r="F565" s="29">
        <f t="shared" si="121"/>
        <v>1.2200900702284319</v>
      </c>
      <c r="G565" s="29">
        <f t="shared" si="122"/>
        <v>1.0499107554994839E-2</v>
      </c>
      <c r="I565" s="43"/>
      <c r="Q565" s="46">
        <v>217.1468931</v>
      </c>
      <c r="R565" s="46">
        <v>1.0871229200000001</v>
      </c>
      <c r="S565" s="46">
        <v>9.3877490000000008E-3</v>
      </c>
    </row>
    <row r="566" spans="1:19" x14ac:dyDescent="0.2">
      <c r="A566" s="1">
        <v>13.56</v>
      </c>
      <c r="B566" s="14">
        <v>91.8</v>
      </c>
      <c r="C566" s="14">
        <v>8.5565217390000008</v>
      </c>
      <c r="D566" s="14">
        <v>10.783196240000001</v>
      </c>
      <c r="E566" s="29">
        <f t="shared" si="112"/>
        <v>217.93088181332666</v>
      </c>
      <c r="F566" s="29">
        <f t="shared" si="121"/>
        <v>1.2197026102507311</v>
      </c>
      <c r="G566" s="29">
        <f t="shared" si="122"/>
        <v>1.0515950719815127E-2</v>
      </c>
      <c r="I566" s="43"/>
      <c r="Q566" s="46">
        <v>217.16604960000001</v>
      </c>
      <c r="R566" s="46">
        <v>1.0873094320000001</v>
      </c>
      <c r="S566" s="46">
        <v>9.4075080000000002E-3</v>
      </c>
    </row>
    <row r="567" spans="1:19" x14ac:dyDescent="0.2">
      <c r="A567" s="1">
        <v>13.584</v>
      </c>
      <c r="B567" s="14">
        <v>91.434782609999999</v>
      </c>
      <c r="C567" s="14">
        <v>8.5043478260000001</v>
      </c>
      <c r="D567" s="14">
        <v>10.784869840000001</v>
      </c>
      <c r="E567" s="29">
        <f t="shared" si="112"/>
        <v>217.9025241245364</v>
      </c>
      <c r="F567" s="29">
        <f t="shared" si="121"/>
        <v>1.2248545000791218</v>
      </c>
      <c r="G567" s="29">
        <f t="shared" si="122"/>
        <v>1.0554177055927091E-2</v>
      </c>
      <c r="I567" s="43"/>
      <c r="Q567" s="46">
        <v>217.1407782</v>
      </c>
      <c r="R567" s="46">
        <v>1.0911974929999999</v>
      </c>
      <c r="S567" s="46">
        <v>9.4354820000000002E-3</v>
      </c>
    </row>
    <row r="568" spans="1:19" x14ac:dyDescent="0.2">
      <c r="A568" s="1">
        <v>13.608000000000001</v>
      </c>
      <c r="B568" s="14">
        <v>90.765217390000004</v>
      </c>
      <c r="C568" s="14">
        <v>8.3913043480000002</v>
      </c>
      <c r="D568" s="14">
        <v>10.79080166</v>
      </c>
      <c r="E568" s="29">
        <f t="shared" si="112"/>
        <v>217.8018921062536</v>
      </c>
      <c r="F568" s="29">
        <f t="shared" si="121"/>
        <v>1.2377413215177544</v>
      </c>
      <c r="G568" s="29">
        <f t="shared" si="122"/>
        <v>1.0648566521585837E-2</v>
      </c>
      <c r="I568" s="43"/>
      <c r="Q568" s="46">
        <v>217.0512301</v>
      </c>
      <c r="R568" s="46">
        <v>1.100143847</v>
      </c>
      <c r="S568" s="46">
        <v>9.4975179999999999E-3</v>
      </c>
    </row>
    <row r="569" spans="1:19" x14ac:dyDescent="0.2">
      <c r="A569" s="1">
        <v>13.632</v>
      </c>
      <c r="B569" s="14">
        <v>89.739130430000003</v>
      </c>
      <c r="C569" s="14">
        <v>8.3652173909999998</v>
      </c>
      <c r="D569" s="14">
        <v>10.79702711</v>
      </c>
      <c r="E569" s="29">
        <f t="shared" si="112"/>
        <v>217.6960712690996</v>
      </c>
      <c r="F569" s="29">
        <f t="shared" si="121"/>
        <v>1.2406469325050209</v>
      </c>
      <c r="G569" s="29">
        <f t="shared" si="122"/>
        <v>1.0708403222092364E-2</v>
      </c>
      <c r="I569" s="43"/>
      <c r="Q569" s="46">
        <v>216.9572876</v>
      </c>
      <c r="R569" s="46">
        <v>1.1000426219999999</v>
      </c>
      <c r="S569" s="46">
        <v>9.5271360000000003E-3</v>
      </c>
    </row>
    <row r="570" spans="1:19" x14ac:dyDescent="0.2">
      <c r="A570" s="1">
        <v>13.656000000000001</v>
      </c>
      <c r="B570" s="14">
        <v>88.895652170000005</v>
      </c>
      <c r="C570" s="14">
        <v>8.2347826089999998</v>
      </c>
      <c r="D570" s="14">
        <v>10.7971691</v>
      </c>
      <c r="E570" s="29">
        <f t="shared" si="112"/>
        <v>217.69365520980193</v>
      </c>
      <c r="F570" s="29">
        <f t="shared" si="121"/>
        <v>1.2522290621924295</v>
      </c>
      <c r="G570" s="29">
        <f t="shared" si="122"/>
        <v>1.0785735058975236E-2</v>
      </c>
      <c r="I570" s="43"/>
      <c r="Q570" s="46">
        <v>216.95514539999999</v>
      </c>
      <c r="R570" s="46">
        <v>1.1102501309999999</v>
      </c>
      <c r="S570" s="46">
        <v>9.5953900000000005E-3</v>
      </c>
    </row>
    <row r="571" spans="1:19" x14ac:dyDescent="0.2">
      <c r="A571" s="1">
        <v>13.68</v>
      </c>
      <c r="B571" s="14">
        <v>88.07692308</v>
      </c>
      <c r="C571" s="14">
        <v>8.153846154</v>
      </c>
      <c r="D571" s="14">
        <v>10.793157519999999</v>
      </c>
      <c r="E571" s="29">
        <f t="shared" si="112"/>
        <v>217.76187208329011</v>
      </c>
      <c r="F571" s="29">
        <f t="shared" ref="F571:F580" si="123" xml:space="preserve"> E571^3*(1/SQRT(C571)-1/SQRT(B571))/((2*H$10+H$7*E571)*SQRT(11*117))</f>
        <v>1.2457073509697438</v>
      </c>
      <c r="G571" s="29">
        <f xml:space="preserve"> E571^2*(1/SQRT(C571)+1/SQRT(B571))/((2*H$10+H$7*E571)*SQRT(11*117))</f>
        <v>1.0723954467648017E-2</v>
      </c>
      <c r="I571" s="43"/>
      <c r="Q571" s="46">
        <v>217.01567539999999</v>
      </c>
      <c r="R571" s="46">
        <v>1.1062067120000001</v>
      </c>
      <c r="S571" s="46">
        <v>9.5557760000000002E-3</v>
      </c>
    </row>
    <row r="572" spans="1:19" x14ac:dyDescent="0.2">
      <c r="A572" s="1">
        <v>13.704000000000001</v>
      </c>
      <c r="B572" s="14">
        <v>87.529914529999999</v>
      </c>
      <c r="C572" s="14">
        <v>8.076923077</v>
      </c>
      <c r="D572" s="14">
        <v>10.80102325</v>
      </c>
      <c r="E572" s="29">
        <f t="shared" si="112"/>
        <v>217.62803128768553</v>
      </c>
      <c r="F572" s="29">
        <f t="shared" si="123"/>
        <v>1.2566468552480552</v>
      </c>
      <c r="G572" s="29">
        <f t="shared" ref="G572:G580" si="124" xml:space="preserve"> E572^2*(1/SQRT(C572)+1/SQRT(B572))/((2*H$10+H$7*E572)*SQRT(11*117))</f>
        <v>1.0813008868378228E-2</v>
      </c>
      <c r="I572" s="43"/>
      <c r="Q572" s="46">
        <v>216.8970061</v>
      </c>
      <c r="R572" s="46">
        <v>1.1124744289999999</v>
      </c>
      <c r="S572" s="46">
        <v>9.6047179999999999E-3</v>
      </c>
    </row>
    <row r="573" spans="1:19" x14ac:dyDescent="0.2">
      <c r="A573" s="1">
        <v>13.728</v>
      </c>
      <c r="B573" s="14">
        <v>86.692307690000007</v>
      </c>
      <c r="C573" s="14">
        <v>7.9743589740000003</v>
      </c>
      <c r="D573" s="14">
        <v>10.80679844</v>
      </c>
      <c r="E573" s="29">
        <f t="shared" si="112"/>
        <v>217.52954237740764</v>
      </c>
      <c r="F573" s="29">
        <f t="shared" si="123"/>
        <v>1.2686671230708277</v>
      </c>
      <c r="G573" s="29">
        <f t="shared" si="124"/>
        <v>1.0909833839362717E-2</v>
      </c>
      <c r="I573" s="43"/>
      <c r="Q573" s="46">
        <v>216.80991650000001</v>
      </c>
      <c r="R573" s="46">
        <v>1.120541494</v>
      </c>
      <c r="S573" s="46">
        <v>9.6680189999999999E-3</v>
      </c>
    </row>
    <row r="574" spans="1:19" x14ac:dyDescent="0.2">
      <c r="A574" s="1">
        <v>13.752000000000001</v>
      </c>
      <c r="B574" s="14">
        <v>86.051282049999998</v>
      </c>
      <c r="C574" s="14">
        <v>7.9316239319999999</v>
      </c>
      <c r="D574" s="14">
        <v>10.807036269999999</v>
      </c>
      <c r="E574" s="29">
        <f t="shared" si="112"/>
        <v>217.52548244025419</v>
      </c>
      <c r="F574" s="29">
        <f t="shared" si="123"/>
        <v>1.2716411675380195</v>
      </c>
      <c r="G574" s="29">
        <f t="shared" si="124"/>
        <v>1.0943101840138138E-2</v>
      </c>
      <c r="I574" s="43"/>
      <c r="Q574" s="46">
        <v>216.80633080000001</v>
      </c>
      <c r="R574" s="46">
        <v>1.1230616899999999</v>
      </c>
      <c r="S574" s="46">
        <v>9.6965590000000004E-3</v>
      </c>
    </row>
    <row r="575" spans="1:19" x14ac:dyDescent="0.2">
      <c r="A575" s="1">
        <v>13.776</v>
      </c>
      <c r="B575" s="14">
        <v>85.264957260000003</v>
      </c>
      <c r="C575" s="14">
        <v>7.8974358970000003</v>
      </c>
      <c r="D575" s="14">
        <v>10.81655857</v>
      </c>
      <c r="E575" s="29">
        <f t="shared" si="112"/>
        <v>217.36266473098092</v>
      </c>
      <c r="F575" s="29">
        <f t="shared" si="123"/>
        <v>1.2782255922032584</v>
      </c>
      <c r="G575" s="29">
        <f t="shared" si="124"/>
        <v>1.102593649890529E-2</v>
      </c>
      <c r="I575" s="43"/>
      <c r="Q575" s="46">
        <v>216.66281119999999</v>
      </c>
      <c r="R575" s="46">
        <v>1.1245630680000001</v>
      </c>
      <c r="S575" s="46">
        <v>9.7317819999999996E-3</v>
      </c>
    </row>
    <row r="576" spans="1:19" x14ac:dyDescent="0.2">
      <c r="A576" s="1">
        <v>13.8</v>
      </c>
      <c r="B576" s="14">
        <v>84.61538462</v>
      </c>
      <c r="C576" s="14">
        <v>7.8717948719999997</v>
      </c>
      <c r="D576" s="14">
        <v>10.82906015</v>
      </c>
      <c r="E576" s="29">
        <f t="shared" si="112"/>
        <v>217.14810883122163</v>
      </c>
      <c r="F576" s="29">
        <f t="shared" si="123"/>
        <v>1.2860206215397056</v>
      </c>
      <c r="G576" s="29">
        <f t="shared" si="124"/>
        <v>1.1120540952520483E-2</v>
      </c>
      <c r="I576" s="43"/>
      <c r="Q576" s="46">
        <v>216.47452860000001</v>
      </c>
      <c r="R576" s="46">
        <v>1.125653206</v>
      </c>
      <c r="S576" s="46">
        <v>9.7640920000000003E-3</v>
      </c>
    </row>
    <row r="577" spans="1:19" x14ac:dyDescent="0.2">
      <c r="A577" s="1">
        <v>13.824</v>
      </c>
      <c r="B577" s="14">
        <v>84.025641030000003</v>
      </c>
      <c r="C577" s="14">
        <v>7.769230769</v>
      </c>
      <c r="D577" s="14">
        <v>10.83670721</v>
      </c>
      <c r="E577" s="29">
        <f t="shared" si="112"/>
        <v>217.0164126183613</v>
      </c>
      <c r="F577" s="29">
        <f t="shared" si="123"/>
        <v>1.300577890247278</v>
      </c>
      <c r="G577" s="29">
        <f t="shared" si="124"/>
        <v>1.1230148817642345E-2</v>
      </c>
      <c r="I577" s="43"/>
      <c r="Q577" s="46">
        <v>216.35943750000001</v>
      </c>
      <c r="R577" s="46">
        <v>1.1347870369999999</v>
      </c>
      <c r="S577" s="46">
        <v>9.8283420000000003E-3</v>
      </c>
    </row>
    <row r="578" spans="1:19" x14ac:dyDescent="0.2">
      <c r="A578" s="1">
        <v>13.848000000000001</v>
      </c>
      <c r="B578" s="14">
        <v>83.470085470000001</v>
      </c>
      <c r="C578" s="14">
        <v>7.7179487179999997</v>
      </c>
      <c r="D578" s="14">
        <v>10.845918040000001</v>
      </c>
      <c r="E578" s="29">
        <f t="shared" si="112"/>
        <v>216.85731745378317</v>
      </c>
      <c r="F578" s="29">
        <f t="shared" si="123"/>
        <v>1.310238439295329</v>
      </c>
      <c r="G578" s="29">
        <f t="shared" si="124"/>
        <v>1.1321907511011012E-2</v>
      </c>
      <c r="I578" s="43"/>
      <c r="Q578" s="46">
        <v>216.2208909</v>
      </c>
      <c r="R578" s="46">
        <v>1.1387965680000001</v>
      </c>
      <c r="S578" s="46">
        <v>9.8694249999999994E-3</v>
      </c>
    </row>
    <row r="579" spans="1:19" x14ac:dyDescent="0.2">
      <c r="A579" s="1">
        <v>13.872</v>
      </c>
      <c r="B579" s="14">
        <v>82.85470085</v>
      </c>
      <c r="C579" s="14">
        <v>7.6581196580000004</v>
      </c>
      <c r="D579" s="14">
        <v>10.852275240000001</v>
      </c>
      <c r="E579" s="29">
        <f t="shared" ref="E579:E630" si="125" xml:space="preserve"> (2*H$10)/(-H$7+SQRT((H$7)^2+4*H$10*(LN(D579)-H$4)))</f>
        <v>216.74720879456561</v>
      </c>
      <c r="F579" s="29">
        <f t="shared" si="123"/>
        <v>1.3192162893958141</v>
      </c>
      <c r="G579" s="29">
        <f t="shared" si="124"/>
        <v>1.1403816326683074E-2</v>
      </c>
      <c r="I579" s="43"/>
      <c r="Q579" s="46">
        <v>216.1253189</v>
      </c>
      <c r="R579" s="46">
        <v>1.143501683</v>
      </c>
      <c r="S579" s="46">
        <v>9.9133139999999995E-3</v>
      </c>
    </row>
    <row r="580" spans="1:19" x14ac:dyDescent="0.2">
      <c r="A580" s="1">
        <v>13.896000000000001</v>
      </c>
      <c r="B580" s="14">
        <v>82.307692309999993</v>
      </c>
      <c r="C580" s="14">
        <v>7.5982905980000002</v>
      </c>
      <c r="D580" s="14">
        <v>10.875829550000001</v>
      </c>
      <c r="E580" s="29">
        <f t="shared" si="125"/>
        <v>216.33702234762231</v>
      </c>
      <c r="F580" s="29">
        <f t="shared" si="123"/>
        <v>1.339132486111059</v>
      </c>
      <c r="G580" s="29">
        <f t="shared" si="124"/>
        <v>1.1593194047941785E-2</v>
      </c>
      <c r="I580" s="43"/>
      <c r="Q580" s="46">
        <v>215.7715771</v>
      </c>
      <c r="R580" s="46">
        <v>1.148915994</v>
      </c>
      <c r="S580" s="46">
        <v>9.9725089999999992E-3</v>
      </c>
    </row>
    <row r="581" spans="1:19" x14ac:dyDescent="0.2">
      <c r="A581" s="1">
        <v>13.92</v>
      </c>
      <c r="B581" s="14">
        <v>81.857142859999996</v>
      </c>
      <c r="C581" s="14">
        <v>7.4873949580000003</v>
      </c>
      <c r="D581" s="14">
        <v>10.916589650000001</v>
      </c>
      <c r="E581" s="29">
        <f t="shared" si="125"/>
        <v>215.61851995855579</v>
      </c>
      <c r="F581" s="29">
        <f t="shared" ref="F581:F590" si="126" xml:space="preserve"> E581^3*(1/SQRT(C581)-1/SQRT(B581))/((2*H$10+H$7*E581)*SQRT(11*119))</f>
        <v>1.3667817483787728</v>
      </c>
      <c r="G581" s="29">
        <f xml:space="preserve"> E581^2*(1/SQRT(C581)+1/SQRT(B581))/((2*H$10+H$7*E581)*SQRT(11*119))</f>
        <v>1.1835533415109492E-2</v>
      </c>
      <c r="I581" s="43"/>
      <c r="Q581" s="46">
        <v>215.1608099</v>
      </c>
      <c r="R581" s="46">
        <v>1.1509333079999999</v>
      </c>
      <c r="S581" s="46">
        <v>9.9876129999999994E-3</v>
      </c>
    </row>
    <row r="582" spans="1:19" x14ac:dyDescent="0.2">
      <c r="A582" s="1">
        <v>13.944000000000001</v>
      </c>
      <c r="B582" s="14">
        <v>81.050420169999995</v>
      </c>
      <c r="C582" s="14">
        <v>7.4453781509999999</v>
      </c>
      <c r="D582" s="14">
        <v>10.961760099999999</v>
      </c>
      <c r="E582" s="29">
        <f t="shared" si="125"/>
        <v>214.80833140509409</v>
      </c>
      <c r="F582" s="29">
        <f t="shared" si="126"/>
        <v>1.4013520592466597</v>
      </c>
      <c r="G582" s="29">
        <f t="shared" ref="G582:G590" si="127" xml:space="preserve"> E582^2*(1/SQRT(C582)+1/SQRT(B582))/((2*H$10+H$7*E582)*SQRT(11*119))</f>
        <v>1.2198036731588634E-2</v>
      </c>
      <c r="I582" s="43"/>
      <c r="Q582" s="46">
        <v>214.48601840000001</v>
      </c>
      <c r="R582" s="46">
        <v>1.1541331020000001</v>
      </c>
      <c r="S582" s="46">
        <v>1.0061222E-2</v>
      </c>
    </row>
    <row r="583" spans="1:19" x14ac:dyDescent="0.2">
      <c r="A583" s="1">
        <v>13.968</v>
      </c>
      <c r="B583" s="14">
        <v>80.521008399999999</v>
      </c>
      <c r="C583" s="14">
        <v>7.361344538</v>
      </c>
      <c r="D583" s="14">
        <v>11.00651661</v>
      </c>
      <c r="E583" s="29">
        <f t="shared" si="125"/>
        <v>213.9895947410746</v>
      </c>
      <c r="F583" s="29">
        <f t="shared" si="126"/>
        <v>1.4458430765778314</v>
      </c>
      <c r="G583" s="29">
        <f t="shared" si="127"/>
        <v>1.2613277045504183E-2</v>
      </c>
      <c r="I583" s="43"/>
      <c r="Q583" s="46">
        <v>213.81958299999999</v>
      </c>
      <c r="R583" s="46">
        <v>1.1628465400000001</v>
      </c>
      <c r="S583" s="46">
        <v>1.0152532000000001E-2</v>
      </c>
    </row>
    <row r="584" spans="1:19" x14ac:dyDescent="0.2">
      <c r="A584" s="1">
        <v>13.992000000000001</v>
      </c>
      <c r="B584" s="14">
        <v>79.899159659999995</v>
      </c>
      <c r="C584" s="14">
        <v>7.3025210080000003</v>
      </c>
      <c r="D584" s="14">
        <v>11.056923619999999</v>
      </c>
      <c r="E584" s="29">
        <f t="shared" si="125"/>
        <v>213.04619388084294</v>
      </c>
      <c r="F584" s="29">
        <f t="shared" si="126"/>
        <v>1.4957918893541979</v>
      </c>
      <c r="G584" s="29">
        <f t="shared" si="127"/>
        <v>1.3105626335188161E-2</v>
      </c>
      <c r="I584" s="43"/>
      <c r="Q584" s="46">
        <v>213.07164080000001</v>
      </c>
      <c r="R584" s="46">
        <v>1.168541083</v>
      </c>
      <c r="S584" s="46">
        <v>1.0237141999999999E-2</v>
      </c>
    </row>
    <row r="585" spans="1:19" x14ac:dyDescent="0.2">
      <c r="A585" s="1">
        <v>14.016</v>
      </c>
      <c r="B585" s="14">
        <v>79.344537819999999</v>
      </c>
      <c r="C585" s="14">
        <v>7.1428571429999996</v>
      </c>
      <c r="D585" s="14">
        <v>11.10092923</v>
      </c>
      <c r="E585" s="29">
        <f t="shared" si="125"/>
        <v>212.20185680384461</v>
      </c>
      <c r="F585" s="29">
        <f t="shared" si="126"/>
        <v>1.5609914695174196</v>
      </c>
      <c r="G585" s="29">
        <f t="shared" si="127"/>
        <v>1.3662611736997584E-2</v>
      </c>
      <c r="I585" s="43"/>
      <c r="Q585" s="46">
        <v>212.42099519999999</v>
      </c>
      <c r="R585" s="46">
        <v>1.1861430340000001</v>
      </c>
      <c r="S585" s="46">
        <v>1.0371033E-2</v>
      </c>
    </row>
    <row r="586" spans="1:19" x14ac:dyDescent="0.2">
      <c r="A586" s="1">
        <v>14.04</v>
      </c>
      <c r="B586" s="14">
        <v>78.714285709999999</v>
      </c>
      <c r="C586" s="14">
        <v>7</v>
      </c>
      <c r="D586" s="14">
        <v>11.146469</v>
      </c>
      <c r="E586" s="29">
        <f t="shared" si="125"/>
        <v>211.30501465796203</v>
      </c>
      <c r="F586" s="29">
        <f t="shared" si="126"/>
        <v>1.6322271346096364</v>
      </c>
      <c r="G586" s="29">
        <f t="shared" si="127"/>
        <v>1.4289222179426457E-2</v>
      </c>
      <c r="I586" s="43"/>
      <c r="Q586" s="46">
        <v>211.74996759999999</v>
      </c>
      <c r="R586" s="46">
        <v>1.2020169140000001</v>
      </c>
      <c r="S586" s="46">
        <v>1.0500864E-2</v>
      </c>
    </row>
    <row r="587" spans="1:19" x14ac:dyDescent="0.2">
      <c r="A587" s="1">
        <v>14.064</v>
      </c>
      <c r="B587" s="14">
        <v>77.966386549999996</v>
      </c>
      <c r="C587" s="14">
        <v>6.9327731090000002</v>
      </c>
      <c r="D587" s="14">
        <v>11.184340479999999</v>
      </c>
      <c r="E587" s="29">
        <f t="shared" si="125"/>
        <v>210.53901955532788</v>
      </c>
      <c r="F587" s="29">
        <f t="shared" si="126"/>
        <v>1.6881782231494606</v>
      </c>
      <c r="G587" s="29">
        <f t="shared" si="127"/>
        <v>1.4832310231075523E-2</v>
      </c>
      <c r="I587" s="43"/>
      <c r="Q587" s="46">
        <v>211.19373619999999</v>
      </c>
      <c r="R587" s="46">
        <v>1.208376205</v>
      </c>
      <c r="S587" s="46">
        <v>1.0583864E-2</v>
      </c>
    </row>
    <row r="588" spans="1:19" x14ac:dyDescent="0.2">
      <c r="A588" s="1">
        <v>14.087999999999999</v>
      </c>
      <c r="B588" s="14">
        <v>77.252100839999997</v>
      </c>
      <c r="C588" s="14">
        <v>6.8319327730000001</v>
      </c>
      <c r="D588" s="14">
        <v>11.21751652</v>
      </c>
      <c r="E588" s="29">
        <f t="shared" si="125"/>
        <v>209.8510678830356</v>
      </c>
      <c r="F588" s="29">
        <f t="shared" si="126"/>
        <v>1.7496466020238257</v>
      </c>
      <c r="G588" s="29">
        <f t="shared" si="127"/>
        <v>1.5395331071647745E-2</v>
      </c>
      <c r="I588" s="43"/>
      <c r="Q588" s="46">
        <v>210.70782840000001</v>
      </c>
      <c r="R588" s="46">
        <v>1.219077602</v>
      </c>
      <c r="S588" s="46">
        <v>1.068318E-2</v>
      </c>
    </row>
    <row r="589" spans="1:19" x14ac:dyDescent="0.2">
      <c r="A589" s="1">
        <v>14.112</v>
      </c>
      <c r="B589" s="14">
        <v>76.529411760000002</v>
      </c>
      <c r="C589" s="14">
        <v>6.731092437</v>
      </c>
      <c r="D589" s="14">
        <v>11.2397223</v>
      </c>
      <c r="E589" s="29">
        <f t="shared" si="125"/>
        <v>209.38084396534543</v>
      </c>
      <c r="F589" s="29">
        <f t="shared" si="126"/>
        <v>1.7993936423448109</v>
      </c>
      <c r="G589" s="29">
        <f t="shared" si="127"/>
        <v>1.5840365956393741E-2</v>
      </c>
      <c r="I589" s="43"/>
      <c r="Q589" s="46">
        <v>210.38331009999999</v>
      </c>
      <c r="R589" s="46">
        <v>1.2298459980000001</v>
      </c>
      <c r="S589" s="46">
        <v>1.0774954E-2</v>
      </c>
    </row>
    <row r="590" spans="1:19" x14ac:dyDescent="0.2">
      <c r="A590" s="1">
        <v>14.135999999999999</v>
      </c>
      <c r="B590" s="14">
        <v>75.798319329999998</v>
      </c>
      <c r="C590" s="14">
        <v>6.7058823529999998</v>
      </c>
      <c r="D590" s="14">
        <v>11.26520813</v>
      </c>
      <c r="E590" s="29">
        <f t="shared" si="125"/>
        <v>208.83059921496641</v>
      </c>
      <c r="F590" s="29">
        <f t="shared" si="126"/>
        <v>1.8436035823586241</v>
      </c>
      <c r="G590" s="29">
        <f t="shared" si="127"/>
        <v>1.630333647523154E-2</v>
      </c>
      <c r="I590" s="43"/>
      <c r="Q590" s="46">
        <v>210.01156829999999</v>
      </c>
      <c r="R590" s="46">
        <v>1.230897573</v>
      </c>
      <c r="S590" s="46">
        <v>1.0823849999999999E-2</v>
      </c>
    </row>
    <row r="591" spans="1:19" x14ac:dyDescent="0.2">
      <c r="A591" s="1">
        <v>14.16</v>
      </c>
      <c r="B591" s="14">
        <v>75.305785119999996</v>
      </c>
      <c r="C591" s="14">
        <v>6.6446280990000002</v>
      </c>
      <c r="D591" s="14">
        <v>11.282182629999999</v>
      </c>
      <c r="E591" s="29">
        <f t="shared" si="125"/>
        <v>208.4573539657643</v>
      </c>
      <c r="F591" s="29">
        <f t="shared" ref="F591:F600" si="128" xml:space="preserve"> E591^3*(1/SQRT(C591)-1/SQRT(B591))/((2*H$10+H$7*E591)*SQRT(11*121))</f>
        <v>1.8685013937692416</v>
      </c>
      <c r="G591" s="29">
        <f xml:space="preserve"> E591^2*(1/SQRT(C591)+1/SQRT(B591))/((2*H$10+H$7*E591)*SQRT(11*121))</f>
        <v>1.6538762956601474E-2</v>
      </c>
      <c r="I591" s="43"/>
      <c r="Q591" s="46">
        <v>209.76439859999999</v>
      </c>
      <c r="R591" s="46">
        <v>1.2271453320000001</v>
      </c>
      <c r="S591" s="46">
        <v>1.0794214E-2</v>
      </c>
    </row>
    <row r="592" spans="1:19" x14ac:dyDescent="0.2">
      <c r="A592" s="1">
        <v>14.183999999999999</v>
      </c>
      <c r="B592" s="14">
        <v>74.661157020000005</v>
      </c>
      <c r="C592" s="14">
        <v>6.5785123969999999</v>
      </c>
      <c r="D592" s="14">
        <v>11.290301639999999</v>
      </c>
      <c r="E592" s="29">
        <f t="shared" si="125"/>
        <v>208.27679496832496</v>
      </c>
      <c r="F592" s="29">
        <f t="shared" si="128"/>
        <v>1.8938932393064318</v>
      </c>
      <c r="G592" s="29">
        <f t="shared" ref="G592:G600" si="129" xml:space="preserve"> E592^2*(1/SQRT(C592)+1/SQRT(B592))/((2*H$10+H$7*E592)*SQRT(11*121))</f>
        <v>1.6770383179341486E-2</v>
      </c>
      <c r="I592" s="43"/>
      <c r="Q592" s="46">
        <v>209.6462961</v>
      </c>
      <c r="R592" s="46">
        <v>1.233734761</v>
      </c>
      <c r="S592" s="46">
        <v>1.0853329E-2</v>
      </c>
    </row>
    <row r="593" spans="1:19" x14ac:dyDescent="0.2">
      <c r="A593" s="1">
        <v>14.208</v>
      </c>
      <c r="B593" s="14">
        <v>74.107438020000004</v>
      </c>
      <c r="C593" s="14">
        <v>6.5867768599999996</v>
      </c>
      <c r="D593" s="14">
        <v>11.30076077</v>
      </c>
      <c r="E593" s="29">
        <f t="shared" si="125"/>
        <v>208.04216513205543</v>
      </c>
      <c r="F593" s="29">
        <f t="shared" si="128"/>
        <v>1.909794827375376</v>
      </c>
      <c r="G593" s="29">
        <f t="shared" si="129"/>
        <v>1.6978400993237941E-2</v>
      </c>
      <c r="I593" s="43"/>
      <c r="Q593" s="46">
        <v>209.49426840000001</v>
      </c>
      <c r="R593" s="46">
        <v>1.230781278</v>
      </c>
      <c r="S593" s="46">
        <v>1.0866012E-2</v>
      </c>
    </row>
    <row r="594" spans="1:19" x14ac:dyDescent="0.2">
      <c r="A594" s="1">
        <v>14.231999999999999</v>
      </c>
      <c r="B594" s="14">
        <v>73.380165289999994</v>
      </c>
      <c r="C594" s="14">
        <v>6.5619834709999996</v>
      </c>
      <c r="D594" s="14">
        <v>11.30419989</v>
      </c>
      <c r="E594" s="29">
        <f t="shared" si="125"/>
        <v>207.96450179153965</v>
      </c>
      <c r="F594" s="29">
        <f t="shared" si="128"/>
        <v>1.9178678050086981</v>
      </c>
      <c r="G594" s="29">
        <f t="shared" si="129"/>
        <v>1.7090629139066178E-2</v>
      </c>
      <c r="I594" s="43"/>
      <c r="Q594" s="46">
        <v>209.4443077</v>
      </c>
      <c r="R594" s="46">
        <v>1.2315351859999999</v>
      </c>
      <c r="S594" s="46">
        <v>1.0896998E-2</v>
      </c>
    </row>
    <row r="595" spans="1:19" x14ac:dyDescent="0.2">
      <c r="A595" s="1">
        <v>14.256</v>
      </c>
      <c r="B595" s="14">
        <v>72.80165289</v>
      </c>
      <c r="C595" s="14">
        <v>6.4876033059999996</v>
      </c>
      <c r="D595" s="14">
        <v>11.298268200000001</v>
      </c>
      <c r="E595" s="29">
        <f t="shared" si="125"/>
        <v>208.0982926706011</v>
      </c>
      <c r="F595" s="29">
        <f t="shared" si="128"/>
        <v>1.9182594595685258</v>
      </c>
      <c r="G595" s="29">
        <f t="shared" si="129"/>
        <v>1.706361051621292E-2</v>
      </c>
      <c r="I595" s="43"/>
      <c r="Q595" s="46">
        <v>209.53048709999999</v>
      </c>
      <c r="R595" s="46">
        <v>1.2394448119999999</v>
      </c>
      <c r="S595" s="46">
        <v>1.0949947999999999E-2</v>
      </c>
    </row>
    <row r="596" spans="1:19" x14ac:dyDescent="0.2">
      <c r="A596" s="1">
        <v>14.28</v>
      </c>
      <c r="B596" s="14">
        <v>72.157024789999994</v>
      </c>
      <c r="C596" s="14">
        <v>6.3884297520000004</v>
      </c>
      <c r="D596" s="14">
        <v>11.2999546</v>
      </c>
      <c r="E596" s="29">
        <f t="shared" si="125"/>
        <v>208.06033309443836</v>
      </c>
      <c r="F596" s="29">
        <f t="shared" si="128"/>
        <v>1.9391814123342781</v>
      </c>
      <c r="G596" s="29">
        <f t="shared" si="129"/>
        <v>1.7216164269813036E-2</v>
      </c>
      <c r="I596" s="43"/>
      <c r="Q596" s="46">
        <v>209.5059818</v>
      </c>
      <c r="R596" s="46">
        <v>1.250770231</v>
      </c>
      <c r="S596" s="46">
        <v>1.1027787000000001E-2</v>
      </c>
    </row>
    <row r="597" spans="1:19" x14ac:dyDescent="0.2">
      <c r="A597" s="1">
        <v>14.304</v>
      </c>
      <c r="B597" s="14">
        <v>71.471074380000005</v>
      </c>
      <c r="C597" s="14">
        <v>6.3057851239999998</v>
      </c>
      <c r="D597" s="14">
        <v>11.29926405</v>
      </c>
      <c r="E597" s="29">
        <f t="shared" si="125"/>
        <v>208.0758842563778</v>
      </c>
      <c r="F597" s="29">
        <f t="shared" si="128"/>
        <v>1.9518688343663138</v>
      </c>
      <c r="G597" s="29">
        <f t="shared" si="129"/>
        <v>1.7307916474142815E-2</v>
      </c>
      <c r="I597" s="43"/>
      <c r="Q597" s="46">
        <v>209.51601590000001</v>
      </c>
      <c r="R597" s="46">
        <v>1.2598582039999999</v>
      </c>
      <c r="S597" s="46">
        <v>1.1094822000000001E-2</v>
      </c>
    </row>
    <row r="598" spans="1:19" x14ac:dyDescent="0.2">
      <c r="A598" s="1">
        <v>14.327999999999999</v>
      </c>
      <c r="B598" s="14">
        <v>70.983471069999993</v>
      </c>
      <c r="C598" s="14">
        <v>6.247933884</v>
      </c>
      <c r="D598" s="14">
        <v>11.29235227</v>
      </c>
      <c r="E598" s="29">
        <f t="shared" si="125"/>
        <v>208.23097554719345</v>
      </c>
      <c r="F598" s="29">
        <f t="shared" si="128"/>
        <v>1.9478643375150519</v>
      </c>
      <c r="G598" s="29">
        <f t="shared" si="129"/>
        <v>1.7246226291940257E-2</v>
      </c>
      <c r="I598" s="43"/>
      <c r="Q598" s="46">
        <v>209.61647919999999</v>
      </c>
      <c r="R598" s="46">
        <v>1.266250149</v>
      </c>
      <c r="S598" s="46">
        <v>1.1137169000000001E-2</v>
      </c>
    </row>
    <row r="599" spans="1:19" x14ac:dyDescent="0.2">
      <c r="A599" s="1">
        <v>14.352</v>
      </c>
      <c r="B599" s="14">
        <v>70.322314050000003</v>
      </c>
      <c r="C599" s="14">
        <v>6.198347107</v>
      </c>
      <c r="D599" s="14">
        <v>11.291342849999999</v>
      </c>
      <c r="E599" s="29">
        <f t="shared" si="125"/>
        <v>208.25354108128366</v>
      </c>
      <c r="F599" s="29">
        <f t="shared" si="128"/>
        <v>1.9530445112525325</v>
      </c>
      <c r="G599" s="29">
        <f t="shared" si="129"/>
        <v>1.7298039260326893E-2</v>
      </c>
      <c r="I599" s="43"/>
      <c r="Q599" s="46">
        <v>209.63115590000001</v>
      </c>
      <c r="R599" s="46">
        <v>1.2709232049999999</v>
      </c>
      <c r="S599" s="46">
        <v>1.1182544000000001E-2</v>
      </c>
    </row>
    <row r="600" spans="1:19" x14ac:dyDescent="0.2">
      <c r="A600" s="1">
        <v>14.375999999999999</v>
      </c>
      <c r="B600" s="14">
        <v>69.694214880000004</v>
      </c>
      <c r="C600" s="14">
        <v>6.1652892560000003</v>
      </c>
      <c r="D600" s="14">
        <v>11.301214590000001</v>
      </c>
      <c r="E600" s="29">
        <f t="shared" si="125"/>
        <v>208.03193158318052</v>
      </c>
      <c r="F600" s="29">
        <f t="shared" si="128"/>
        <v>1.9769203755660993</v>
      </c>
      <c r="G600" s="29">
        <f t="shared" si="129"/>
        <v>1.7548876959258022E-2</v>
      </c>
      <c r="I600" s="43"/>
      <c r="Q600" s="46">
        <v>209.4876749</v>
      </c>
      <c r="R600" s="46">
        <v>1.2734372700000001</v>
      </c>
      <c r="S600" s="46">
        <v>1.1225591E-2</v>
      </c>
    </row>
    <row r="601" spans="1:19" x14ac:dyDescent="0.2">
      <c r="A601" s="1">
        <v>14.4</v>
      </c>
      <c r="B601" s="14">
        <v>69.219512199999997</v>
      </c>
      <c r="C601" s="14">
        <v>6.1138211379999996</v>
      </c>
      <c r="D601" s="14">
        <v>11.30880329</v>
      </c>
      <c r="E601" s="29">
        <f t="shared" si="125"/>
        <v>207.86013875169121</v>
      </c>
      <c r="F601" s="29">
        <f t="shared" ref="F601:F610" si="130" xml:space="preserve"> E601^3*(1/SQRT(C601)-1/SQRT(B601))/((2*H$10+H$7*E601)*SQRT(11*123))</f>
        <v>1.9856104535782741</v>
      </c>
      <c r="G601" s="29">
        <f xml:space="preserve"> E601^2*(1/SQRT(C601)+1/SQRT(B601))/((2*H$10+H$7*E601)*SQRT(11*123))</f>
        <v>1.7631678230150331E-2</v>
      </c>
      <c r="I601" s="43"/>
      <c r="Q601" s="46">
        <v>209.37745530000001</v>
      </c>
      <c r="R601" s="46">
        <v>1.2688265999999999</v>
      </c>
      <c r="S601" s="46">
        <v>1.1185185E-2</v>
      </c>
    </row>
    <row r="602" spans="1:19" x14ac:dyDescent="0.2">
      <c r="A602" s="1">
        <v>14.423999999999999</v>
      </c>
      <c r="B602" s="14">
        <v>68.69105691</v>
      </c>
      <c r="C602" s="14">
        <v>6.0650406500000003</v>
      </c>
      <c r="D602" s="14">
        <v>11.311952249999999</v>
      </c>
      <c r="E602" s="29">
        <f t="shared" si="125"/>
        <v>207.78847635257034</v>
      </c>
      <c r="F602" s="29">
        <f t="shared" si="130"/>
        <v>2.000508453316407</v>
      </c>
      <c r="G602" s="29">
        <f t="shared" ref="G602:G610" si="131" xml:space="preserve"> E602^2*(1/SQRT(C602)+1/SQRT(B602))/((2*H$10+H$7*E602)*SQRT(11*123))</f>
        <v>1.7768085369687624E-2</v>
      </c>
      <c r="I602" s="43"/>
      <c r="Q602" s="46">
        <v>209.3317394</v>
      </c>
      <c r="R602" s="46">
        <v>1.2740383689999999</v>
      </c>
      <c r="S602" s="46">
        <v>1.1232311E-2</v>
      </c>
    </row>
    <row r="603" spans="1:19" x14ac:dyDescent="0.2">
      <c r="A603" s="1">
        <v>14.448</v>
      </c>
      <c r="B603" s="14">
        <v>68.097560979999997</v>
      </c>
      <c r="C603" s="14">
        <v>6.0406504070000002</v>
      </c>
      <c r="D603" s="14">
        <v>11.315177820000001</v>
      </c>
      <c r="E603" s="29">
        <f t="shared" si="125"/>
        <v>207.71483734195206</v>
      </c>
      <c r="F603" s="29">
        <f t="shared" si="130"/>
        <v>2.0096129024552742</v>
      </c>
      <c r="G603" s="29">
        <f t="shared" si="131"/>
        <v>1.7882384019026289E-2</v>
      </c>
      <c r="I603" s="43"/>
      <c r="Q603" s="46">
        <v>209.28492349999999</v>
      </c>
      <c r="R603" s="46">
        <v>1.275378371</v>
      </c>
      <c r="S603" s="46">
        <v>1.1263713999999999E-2</v>
      </c>
    </row>
    <row r="604" spans="1:19" x14ac:dyDescent="0.2">
      <c r="A604" s="1">
        <v>14.472</v>
      </c>
      <c r="B604" s="14">
        <v>67.43902439</v>
      </c>
      <c r="C604" s="14">
        <v>6</v>
      </c>
      <c r="D604" s="14">
        <v>11.325253399999999</v>
      </c>
      <c r="E604" s="29">
        <f t="shared" si="125"/>
        <v>207.48325996341151</v>
      </c>
      <c r="F604" s="29">
        <f t="shared" si="130"/>
        <v>2.037783181394508</v>
      </c>
      <c r="G604" s="29">
        <f t="shared" si="131"/>
        <v>1.8170911201157561E-2</v>
      </c>
      <c r="I604" s="43"/>
      <c r="Q604" s="46">
        <v>209.1387665</v>
      </c>
      <c r="R604" s="46">
        <v>1.2789655980000001</v>
      </c>
      <c r="S604" s="46">
        <v>1.1314259E-2</v>
      </c>
    </row>
    <row r="605" spans="1:19" x14ac:dyDescent="0.2">
      <c r="A605" s="1">
        <v>14.496</v>
      </c>
      <c r="B605" s="14">
        <v>66.829268290000002</v>
      </c>
      <c r="C605" s="14">
        <v>5.9186991869999996</v>
      </c>
      <c r="D605" s="14">
        <v>11.34063536</v>
      </c>
      <c r="E605" s="29">
        <f t="shared" si="125"/>
        <v>207.12499382348099</v>
      </c>
      <c r="F605" s="29">
        <f t="shared" si="130"/>
        <v>2.0903985266617315</v>
      </c>
      <c r="G605" s="29">
        <f t="shared" si="131"/>
        <v>1.8644505175289657E-2</v>
      </c>
      <c r="I605" s="43"/>
      <c r="Q605" s="46">
        <v>208.91586839999999</v>
      </c>
      <c r="R605" s="46">
        <v>1.289080647</v>
      </c>
      <c r="S605" s="46">
        <v>1.13989E-2</v>
      </c>
    </row>
    <row r="606" spans="1:19" x14ac:dyDescent="0.2">
      <c r="A606" s="1">
        <v>14.52</v>
      </c>
      <c r="B606" s="14">
        <v>66.268292680000002</v>
      </c>
      <c r="C606" s="14">
        <v>5.8617886180000003</v>
      </c>
      <c r="D606" s="14">
        <v>11.358296599999999</v>
      </c>
      <c r="E606" s="29">
        <f t="shared" si="125"/>
        <v>206.70614639222768</v>
      </c>
      <c r="F606" s="29">
        <f t="shared" si="130"/>
        <v>2.1464463550332051</v>
      </c>
      <c r="G606" s="29">
        <f t="shared" si="131"/>
        <v>1.9175480010814223E-2</v>
      </c>
      <c r="I606" s="43"/>
      <c r="Q606" s="46">
        <v>208.66029090000001</v>
      </c>
      <c r="R606" s="46">
        <v>1.295781238</v>
      </c>
      <c r="S606" s="46">
        <v>1.1467572000000001E-2</v>
      </c>
    </row>
    <row r="607" spans="1:19" x14ac:dyDescent="0.2">
      <c r="A607" s="1">
        <v>14.544</v>
      </c>
      <c r="B607" s="14">
        <v>65.674796749999999</v>
      </c>
      <c r="C607" s="14">
        <v>5.7967479669999999</v>
      </c>
      <c r="D607" s="14">
        <v>11.372651299999999</v>
      </c>
      <c r="E607" s="29">
        <f t="shared" si="125"/>
        <v>206.35938388464209</v>
      </c>
      <c r="F607" s="29">
        <f t="shared" si="130"/>
        <v>2.1992444546012342</v>
      </c>
      <c r="G607" s="29">
        <f t="shared" si="131"/>
        <v>1.9666306565428761E-2</v>
      </c>
      <c r="I607" s="43"/>
      <c r="Q607" s="46">
        <v>208.4528387</v>
      </c>
      <c r="R607" s="46">
        <v>1.3037149299999999</v>
      </c>
      <c r="S607" s="46">
        <v>1.154113E-2</v>
      </c>
    </row>
    <row r="608" spans="1:19" x14ac:dyDescent="0.2">
      <c r="A608" s="1">
        <v>14.568</v>
      </c>
      <c r="B608" s="14">
        <v>65.260162600000001</v>
      </c>
      <c r="C608" s="14">
        <v>5.7398373979999997</v>
      </c>
      <c r="D608" s="14">
        <v>11.38431287</v>
      </c>
      <c r="E608" s="29">
        <f t="shared" si="125"/>
        <v>206.07320740850201</v>
      </c>
      <c r="F608" s="29">
        <f t="shared" si="130"/>
        <v>2.2462831665687322</v>
      </c>
      <c r="G608" s="29">
        <f t="shared" si="131"/>
        <v>2.0091718281570831E-2</v>
      </c>
      <c r="I608" s="43"/>
      <c r="Q608" s="46">
        <v>208.28448990000001</v>
      </c>
      <c r="R608" s="46">
        <v>1.3112057420000001</v>
      </c>
      <c r="S608" s="46">
        <v>1.1603474000000001E-2</v>
      </c>
    </row>
    <row r="609" spans="1:19" x14ac:dyDescent="0.2">
      <c r="A609" s="1">
        <v>14.592000000000001</v>
      </c>
      <c r="B609" s="14">
        <v>64.821138210000001</v>
      </c>
      <c r="C609" s="14">
        <v>5.6504065040000002</v>
      </c>
      <c r="D609" s="14">
        <v>11.408022600000001</v>
      </c>
      <c r="E609" s="29">
        <f t="shared" si="125"/>
        <v>205.47796542392192</v>
      </c>
      <c r="F609" s="29">
        <f t="shared" si="130"/>
        <v>2.3454528617908101</v>
      </c>
      <c r="G609" s="29">
        <f t="shared" si="131"/>
        <v>2.0978505395870883E-2</v>
      </c>
      <c r="I609" s="43"/>
      <c r="Q609" s="46">
        <v>207.9427182</v>
      </c>
      <c r="R609" s="46">
        <v>1.324149147</v>
      </c>
      <c r="S609" s="46">
        <v>1.1703244999999999E-2</v>
      </c>
    </row>
    <row r="610" spans="1:19" x14ac:dyDescent="0.2">
      <c r="A610" s="1">
        <v>14.616</v>
      </c>
      <c r="B610" s="14">
        <v>64.406504069999997</v>
      </c>
      <c r="C610" s="14">
        <v>5.593495935</v>
      </c>
      <c r="D610" s="14">
        <v>11.43113262</v>
      </c>
      <c r="E610" s="29">
        <f t="shared" si="125"/>
        <v>204.87865332464321</v>
      </c>
      <c r="F610" s="29">
        <f t="shared" si="130"/>
        <v>2.444550776018052</v>
      </c>
      <c r="G610" s="29">
        <f t="shared" si="131"/>
        <v>2.1902589451690459E-2</v>
      </c>
      <c r="I610" s="43"/>
      <c r="Q610" s="46">
        <v>207.61024739999999</v>
      </c>
      <c r="R610" s="46">
        <v>1.331995158</v>
      </c>
      <c r="S610" s="46">
        <v>1.1777332999999999E-2</v>
      </c>
    </row>
    <row r="611" spans="1:19" x14ac:dyDescent="0.2">
      <c r="A611" s="1">
        <v>14.64</v>
      </c>
      <c r="B611" s="14">
        <v>64.024000000000001</v>
      </c>
      <c r="C611" s="14">
        <v>5.5679999999999996</v>
      </c>
      <c r="D611" s="14">
        <v>11.437888859999999</v>
      </c>
      <c r="E611" s="29">
        <f t="shared" si="125"/>
        <v>204.69951692600162</v>
      </c>
      <c r="F611" s="29">
        <f t="shared" ref="F611:F620" si="132" xml:space="preserve"> E611^3*(1/SQRT(C611)-1/SQRT(B611))/((2*H$10+H$7*E611)*SQRT(11*125))</f>
        <v>2.4566559196792901</v>
      </c>
      <c r="G611" s="29">
        <f xml:space="preserve"> E611^2*(1/SQRT(C611)+1/SQRT(B611))/((2*H$10+H$7*E611)*SQRT(11*125))</f>
        <v>2.2040185889870837E-2</v>
      </c>
      <c r="I611" s="43"/>
      <c r="Q611" s="46">
        <v>207.513172</v>
      </c>
      <c r="R611" s="46">
        <v>1.3239572040000001</v>
      </c>
      <c r="S611" s="46">
        <v>1.1716989000000001E-2</v>
      </c>
    </row>
    <row r="612" spans="1:19" x14ac:dyDescent="0.2">
      <c r="A612" s="1">
        <v>14.664</v>
      </c>
      <c r="B612" s="14">
        <v>63.368000000000002</v>
      </c>
      <c r="C612" s="14">
        <v>5.52</v>
      </c>
      <c r="D612" s="14">
        <v>11.43990909</v>
      </c>
      <c r="E612" s="29">
        <f t="shared" si="125"/>
        <v>204.64558580455466</v>
      </c>
      <c r="F612" s="29">
        <f t="shared" si="132"/>
        <v>2.474745827500112</v>
      </c>
      <c r="G612" s="29">
        <f t="shared" ref="G612:G620" si="133" xml:space="preserve"> E612^2*(1/SQRT(C612)+1/SQRT(B612))/((2*H$10+H$7*E612)*SQRT(11*125))</f>
        <v>2.2220112387712238E-2</v>
      </c>
      <c r="I612" s="43"/>
      <c r="Q612" s="46">
        <v>207.48415560000001</v>
      </c>
      <c r="R612" s="46">
        <v>1.3292512910000001</v>
      </c>
      <c r="S612" s="46">
        <v>1.1771726999999999E-2</v>
      </c>
    </row>
    <row r="613" spans="1:19" x14ac:dyDescent="0.2">
      <c r="A613" s="1">
        <v>14.688000000000001</v>
      </c>
      <c r="B613" s="14">
        <v>62.768000000000001</v>
      </c>
      <c r="C613" s="14">
        <v>5.48</v>
      </c>
      <c r="D613" s="14">
        <v>11.44047728</v>
      </c>
      <c r="E613" s="29">
        <f t="shared" si="125"/>
        <v>204.6303867270417</v>
      </c>
      <c r="F613" s="29">
        <f t="shared" si="132"/>
        <v>2.4849486551706113</v>
      </c>
      <c r="G613" s="29">
        <f t="shared" si="133"/>
        <v>2.2329560570768615E-2</v>
      </c>
      <c r="I613" s="43"/>
      <c r="Q613" s="46">
        <v>207.4759957</v>
      </c>
      <c r="R613" s="46">
        <v>1.333469362</v>
      </c>
      <c r="S613" s="46">
        <v>1.1818110999999999E-2</v>
      </c>
    </row>
    <row r="614" spans="1:19" x14ac:dyDescent="0.2">
      <c r="A614" s="1">
        <v>14.712</v>
      </c>
      <c r="B614" s="14">
        <v>62.375999999999998</v>
      </c>
      <c r="C614" s="14">
        <v>5.4080000000000004</v>
      </c>
      <c r="D614" s="14">
        <v>11.43235134</v>
      </c>
      <c r="E614" s="29">
        <f t="shared" si="125"/>
        <v>204.84647732142815</v>
      </c>
      <c r="F614" s="29">
        <f t="shared" si="132"/>
        <v>2.4718737829514406</v>
      </c>
      <c r="G614" s="29">
        <f t="shared" si="133"/>
        <v>2.2138796067974857E-2</v>
      </c>
      <c r="I614" s="43"/>
      <c r="Q614" s="46">
        <v>207.59273239999999</v>
      </c>
      <c r="R614" s="46">
        <v>1.344244582</v>
      </c>
      <c r="S614" s="46">
        <v>1.1880162E-2</v>
      </c>
    </row>
    <row r="615" spans="1:19" x14ac:dyDescent="0.2">
      <c r="A615" s="1">
        <v>14.736000000000001</v>
      </c>
      <c r="B615" s="14">
        <v>61.792000000000002</v>
      </c>
      <c r="C615" s="14">
        <v>5.3760000000000003</v>
      </c>
      <c r="D615" s="14">
        <v>11.41373617</v>
      </c>
      <c r="E615" s="29">
        <f t="shared" si="125"/>
        <v>205.33164466552267</v>
      </c>
      <c r="F615" s="29">
        <f t="shared" si="132"/>
        <v>2.4065863735907684</v>
      </c>
      <c r="G615" s="29">
        <f t="shared" si="133"/>
        <v>2.1527242807358047E-2</v>
      </c>
      <c r="I615" s="43"/>
      <c r="Q615" s="46">
        <v>207.8604599</v>
      </c>
      <c r="R615" s="46">
        <v>1.34718724</v>
      </c>
      <c r="S615" s="46">
        <v>1.1904164E-2</v>
      </c>
    </row>
    <row r="616" spans="1:19" x14ac:dyDescent="0.2">
      <c r="A616" s="1">
        <v>14.76</v>
      </c>
      <c r="B616" s="14">
        <v>61.192</v>
      </c>
      <c r="C616" s="14">
        <v>5.3840000000000003</v>
      </c>
      <c r="D616" s="14">
        <v>11.395334930000001</v>
      </c>
      <c r="E616" s="29">
        <f t="shared" si="125"/>
        <v>205.79881434303786</v>
      </c>
      <c r="F616" s="29">
        <f t="shared" si="132"/>
        <v>2.3357793616157534</v>
      </c>
      <c r="G616" s="29">
        <f t="shared" si="133"/>
        <v>2.0922556664480542E-2</v>
      </c>
      <c r="I616" s="43"/>
      <c r="Q616" s="46">
        <v>208.1255242</v>
      </c>
      <c r="R616" s="46">
        <v>1.34292335</v>
      </c>
      <c r="S616" s="46">
        <v>1.189465E-2</v>
      </c>
    </row>
    <row r="617" spans="1:19" x14ac:dyDescent="0.2">
      <c r="A617" s="1">
        <v>14.784000000000001</v>
      </c>
      <c r="B617" s="14">
        <v>60.624000000000002</v>
      </c>
      <c r="C617" s="14">
        <v>5.3520000000000003</v>
      </c>
      <c r="D617" s="14">
        <v>11.387271119999999</v>
      </c>
      <c r="E617" s="29">
        <f t="shared" si="125"/>
        <v>205.99994413955113</v>
      </c>
      <c r="F617" s="29">
        <f t="shared" si="132"/>
        <v>2.3150492322865706</v>
      </c>
      <c r="G617" s="29">
        <f t="shared" si="133"/>
        <v>2.0739325226725305E-2</v>
      </c>
      <c r="I617" s="43"/>
      <c r="Q617" s="46">
        <v>208.24181010000001</v>
      </c>
      <c r="R617" s="46">
        <v>1.345933013</v>
      </c>
      <c r="S617" s="46">
        <v>1.1927708E-2</v>
      </c>
    </row>
    <row r="618" spans="1:19" x14ac:dyDescent="0.2">
      <c r="A618" s="1">
        <v>14.808</v>
      </c>
      <c r="B618" s="14">
        <v>60.216000000000001</v>
      </c>
      <c r="C618" s="14">
        <v>5.3120000000000003</v>
      </c>
      <c r="D618" s="14">
        <v>11.37866957</v>
      </c>
      <c r="E618" s="29">
        <f t="shared" si="125"/>
        <v>206.21221157629051</v>
      </c>
      <c r="F618" s="29">
        <f t="shared" si="132"/>
        <v>2.2973256250916538</v>
      </c>
      <c r="G618" s="29">
        <f t="shared" si="133"/>
        <v>2.0554346032337491E-2</v>
      </c>
      <c r="I618" s="43"/>
      <c r="Q618" s="46">
        <v>208.36593719999999</v>
      </c>
      <c r="R618" s="46">
        <v>1.3511561249999999</v>
      </c>
      <c r="S618" s="46">
        <v>1.1963942E-2</v>
      </c>
    </row>
    <row r="619" spans="1:19" x14ac:dyDescent="0.2">
      <c r="A619" s="1">
        <v>14.832000000000001</v>
      </c>
      <c r="B619" s="14">
        <v>59.56</v>
      </c>
      <c r="C619" s="14">
        <v>5.28</v>
      </c>
      <c r="D619" s="14">
        <v>11.36227888</v>
      </c>
      <c r="E619" s="29">
        <f t="shared" si="125"/>
        <v>206.6105354920098</v>
      </c>
      <c r="F619" s="29">
        <f t="shared" si="132"/>
        <v>2.253603000492872</v>
      </c>
      <c r="G619" s="29">
        <f t="shared" si="133"/>
        <v>2.0156554507098908E-2</v>
      </c>
      <c r="I619" s="43"/>
      <c r="Q619" s="46">
        <v>208.60271470000001</v>
      </c>
      <c r="R619" s="46">
        <v>1.353734727</v>
      </c>
      <c r="S619" s="46">
        <v>1.1992368E-2</v>
      </c>
    </row>
    <row r="620" spans="1:19" x14ac:dyDescent="0.2">
      <c r="A620" s="1">
        <v>14.856</v>
      </c>
      <c r="B620" s="14">
        <v>59.04</v>
      </c>
      <c r="C620" s="14">
        <v>5.24</v>
      </c>
      <c r="D620" s="14">
        <v>11.34037704</v>
      </c>
      <c r="E620" s="29">
        <f t="shared" si="125"/>
        <v>207.1310592989615</v>
      </c>
      <c r="F620" s="29">
        <f t="shared" si="132"/>
        <v>2.2021449754892326</v>
      </c>
      <c r="G620" s="29">
        <f t="shared" si="133"/>
        <v>1.9654287394000401E-2</v>
      </c>
      <c r="I620" s="43"/>
      <c r="Q620" s="46">
        <v>208.91960940000001</v>
      </c>
      <c r="R620" s="46">
        <v>1.358402039</v>
      </c>
      <c r="S620" s="46">
        <v>1.2020035E-2</v>
      </c>
    </row>
    <row r="621" spans="1:19" x14ac:dyDescent="0.2">
      <c r="A621" s="1">
        <v>14.88</v>
      </c>
      <c r="B621" s="14">
        <v>58.78740157</v>
      </c>
      <c r="C621" s="14">
        <v>5.1968503940000002</v>
      </c>
      <c r="D621" s="14">
        <v>11.323081569999999</v>
      </c>
      <c r="E621" s="29">
        <f t="shared" si="125"/>
        <v>207.53337949515131</v>
      </c>
      <c r="F621" s="29">
        <f t="shared" ref="F621:F630" si="134" xml:space="preserve"> E621^3*(1/SQRT(C621)-1/SQRT(B621))/((2*H$10+H$7*E621)*SQRT(11*127))</f>
        <v>2.1525171398434821</v>
      </c>
      <c r="G621" s="29">
        <f xml:space="preserve"> E621^2*(1/SQRT(C621)+1/SQRT(B621))/((2*H$10+H$7*E621)*SQRT(11*127))</f>
        <v>1.9149202544780503E-2</v>
      </c>
      <c r="I621" s="43"/>
      <c r="Q621" s="46">
        <v>209.17026100000001</v>
      </c>
      <c r="R621" s="46">
        <v>1.3542527289999999</v>
      </c>
      <c r="S621" s="46">
        <v>1.1953409999999999E-2</v>
      </c>
    </row>
    <row r="622" spans="1:19" x14ac:dyDescent="0.2">
      <c r="A622" s="1">
        <v>14.904</v>
      </c>
      <c r="B622" s="14">
        <v>58.307086609999999</v>
      </c>
      <c r="C622" s="14">
        <v>5.11023622</v>
      </c>
      <c r="D622" s="14">
        <v>11.31178542</v>
      </c>
      <c r="E622" s="29">
        <f t="shared" si="125"/>
        <v>207.79227859894885</v>
      </c>
      <c r="F622" s="29">
        <f t="shared" si="134"/>
        <v>2.1477640222258003</v>
      </c>
      <c r="G622" s="29">
        <f t="shared" ref="G622:G630" si="135" xml:space="preserve"> E622^2*(1/SQRT(C622)+1/SQRT(B622))/((2*H$10+H$7*E622)*SQRT(11*127))</f>
        <v>1.902977680784471E-2</v>
      </c>
      <c r="I622" s="43"/>
      <c r="Q622" s="46">
        <v>209.33416109999999</v>
      </c>
      <c r="R622" s="46">
        <v>1.3680648440000001</v>
      </c>
      <c r="S622" s="46">
        <v>1.2032147E-2</v>
      </c>
    </row>
    <row r="623" spans="1:19" x14ac:dyDescent="0.2">
      <c r="A623" s="1">
        <v>14.928000000000001</v>
      </c>
      <c r="B623" s="14">
        <v>57.732283459999998</v>
      </c>
      <c r="C623" s="14">
        <v>5.0708661419999999</v>
      </c>
      <c r="D623" s="14">
        <v>11.31428401</v>
      </c>
      <c r="E623" s="29">
        <f t="shared" si="125"/>
        <v>207.73526662508021</v>
      </c>
      <c r="F623" s="29">
        <f t="shared" si="134"/>
        <v>2.1609586561663714</v>
      </c>
      <c r="G623" s="29">
        <f t="shared" si="135"/>
        <v>1.9165458068680877E-2</v>
      </c>
      <c r="I623" s="43"/>
      <c r="Q623" s="46">
        <v>209.29789500000001</v>
      </c>
      <c r="R623" s="46">
        <v>1.3727594400000001</v>
      </c>
      <c r="S623" s="46">
        <v>1.2084051E-2</v>
      </c>
    </row>
    <row r="624" spans="1:19" x14ac:dyDescent="0.2">
      <c r="A624" s="1">
        <v>14.952</v>
      </c>
      <c r="B624" s="14">
        <v>57.078740160000002</v>
      </c>
      <c r="C624" s="14">
        <v>5.0629921260000001</v>
      </c>
      <c r="D624" s="14">
        <v>11.32097658</v>
      </c>
      <c r="E624" s="29">
        <f t="shared" si="125"/>
        <v>207.58184969150392</v>
      </c>
      <c r="F624" s="29">
        <f t="shared" si="134"/>
        <v>2.1741084251294684</v>
      </c>
      <c r="G624" s="29">
        <f t="shared" si="135"/>
        <v>1.9358248007227755E-2</v>
      </c>
      <c r="I624" s="43"/>
      <c r="Q624" s="46">
        <v>209.20079150000001</v>
      </c>
      <c r="R624" s="46">
        <v>1.3710325619999999</v>
      </c>
      <c r="S624" s="46">
        <v>1.2113194000000001E-2</v>
      </c>
    </row>
    <row r="625" spans="1:19" x14ac:dyDescent="0.2">
      <c r="A625" s="1">
        <v>14.976000000000001</v>
      </c>
      <c r="B625" s="14">
        <v>56.732283459999998</v>
      </c>
      <c r="C625" s="14">
        <v>5.0236220469999999</v>
      </c>
      <c r="D625" s="14">
        <v>11.329622649999999</v>
      </c>
      <c r="E625" s="29">
        <f t="shared" si="125"/>
        <v>207.38208699838975</v>
      </c>
      <c r="F625" s="29">
        <f t="shared" si="134"/>
        <v>2.2047536180543212</v>
      </c>
      <c r="G625" s="29">
        <f t="shared" si="135"/>
        <v>1.9638997343535542E-2</v>
      </c>
      <c r="I625" s="43"/>
      <c r="Q625" s="46">
        <v>209.0754235</v>
      </c>
      <c r="R625" s="46">
        <v>1.3769673120000001</v>
      </c>
      <c r="S625" s="46">
        <v>1.2166092999999999E-2</v>
      </c>
    </row>
    <row r="626" spans="1:19" x14ac:dyDescent="0.2">
      <c r="A626" s="1">
        <v>15</v>
      </c>
      <c r="B626" s="14">
        <v>56.251968499999997</v>
      </c>
      <c r="C626" s="14">
        <v>4.9763779530000001</v>
      </c>
      <c r="D626" s="14">
        <v>11.337696429999999</v>
      </c>
      <c r="E626" s="29">
        <f t="shared" si="125"/>
        <v>207.19390099190105</v>
      </c>
      <c r="F626" s="29">
        <f t="shared" si="134"/>
        <v>2.2363641156807437</v>
      </c>
      <c r="G626" s="29">
        <f t="shared" si="135"/>
        <v>1.9932504435864359E-2</v>
      </c>
      <c r="I626" s="43"/>
      <c r="Q626" s="46">
        <v>208.9584342</v>
      </c>
      <c r="R626" s="46">
        <v>1.383829575</v>
      </c>
      <c r="S626" s="46">
        <v>1.2229791E-2</v>
      </c>
    </row>
    <row r="627" spans="1:19" x14ac:dyDescent="0.2">
      <c r="A627" s="1">
        <v>15.023999999999999</v>
      </c>
      <c r="B627" s="14">
        <v>55.763779530000001</v>
      </c>
      <c r="C627" s="14">
        <v>4.9606299209999998</v>
      </c>
      <c r="D627" s="14">
        <v>11.343784039999999</v>
      </c>
      <c r="E627" s="29">
        <f t="shared" si="125"/>
        <v>207.05092354963952</v>
      </c>
      <c r="F627" s="29">
        <f t="shared" si="134"/>
        <v>2.2533767302349932</v>
      </c>
      <c r="G627" s="29">
        <f t="shared" si="135"/>
        <v>2.013447496619334E-2</v>
      </c>
      <c r="I627" s="43"/>
      <c r="Q627" s="46">
        <v>208.87027620000001</v>
      </c>
      <c r="R627" s="46">
        <v>1.384441247</v>
      </c>
      <c r="S627" s="46">
        <v>1.2262571999999999E-2</v>
      </c>
    </row>
    <row r="628" spans="1:19" x14ac:dyDescent="0.2">
      <c r="A628" s="1">
        <v>15.048</v>
      </c>
      <c r="B628" s="14">
        <v>55.433070870000002</v>
      </c>
      <c r="C628" s="14">
        <v>4.8818897640000003</v>
      </c>
      <c r="D628" s="14">
        <v>11.33647921</v>
      </c>
      <c r="E628" s="29">
        <f t="shared" si="125"/>
        <v>207.22237630964224</v>
      </c>
      <c r="F628" s="29">
        <f t="shared" si="134"/>
        <v>2.2568509166430628</v>
      </c>
      <c r="G628" s="29">
        <f t="shared" si="135"/>
        <v>2.0082832450186036E-2</v>
      </c>
      <c r="I628" s="43"/>
      <c r="Q628" s="46">
        <v>208.97606680000001</v>
      </c>
      <c r="R628" s="46">
        <v>1.3984785989999999</v>
      </c>
      <c r="S628" s="46">
        <v>1.2340080999999999E-2</v>
      </c>
    </row>
    <row r="629" spans="1:19" x14ac:dyDescent="0.2">
      <c r="A629" s="1">
        <v>15.071999999999999</v>
      </c>
      <c r="B629" s="14">
        <v>55.07086614</v>
      </c>
      <c r="C629" s="14">
        <v>4.8267716539999999</v>
      </c>
      <c r="D629" s="14">
        <v>11.33057365</v>
      </c>
      <c r="E629" s="29">
        <f t="shared" si="125"/>
        <v>207.36000451671464</v>
      </c>
      <c r="F629" s="29">
        <f t="shared" si="134"/>
        <v>2.2565814698014686</v>
      </c>
      <c r="G629" s="29">
        <f t="shared" si="135"/>
        <v>2.0035837341394188E-2</v>
      </c>
      <c r="I629" s="43"/>
      <c r="Q629" s="46">
        <v>209.06163939999999</v>
      </c>
      <c r="R629" s="46">
        <v>1.407815367</v>
      </c>
      <c r="S629" s="46">
        <v>1.2398034E-2</v>
      </c>
    </row>
    <row r="630" spans="1:19" x14ac:dyDescent="0.2">
      <c r="A630" s="3">
        <v>15.096</v>
      </c>
      <c r="B630" s="14">
        <v>54.637795279999999</v>
      </c>
      <c r="C630" s="14">
        <v>4.8031496059999998</v>
      </c>
      <c r="D630" s="14">
        <v>11.33953458</v>
      </c>
      <c r="E630" s="29">
        <f t="shared" si="125"/>
        <v>207.15082881980297</v>
      </c>
      <c r="F630" s="29">
        <f t="shared" si="134"/>
        <v>2.2842816107372252</v>
      </c>
      <c r="G630" s="29">
        <f t="shared" si="135"/>
        <v>2.0321980991729587E-2</v>
      </c>
      <c r="I630" s="43"/>
      <c r="Q630" s="46">
        <v>208.9318103</v>
      </c>
      <c r="R630" s="46">
        <v>1.410457305</v>
      </c>
      <c r="S630" s="46">
        <v>1.2441091E-2</v>
      </c>
    </row>
    <row r="631" spans="1:19" x14ac:dyDescent="0.2">
      <c r="B631" s="14">
        <v>54.403100780000003</v>
      </c>
      <c r="C631" s="14">
        <v>4.7906976739999996</v>
      </c>
      <c r="D631" s="14">
        <v>11.34288729</v>
      </c>
      <c r="I631" s="43"/>
    </row>
    <row r="632" spans="1:19" x14ac:dyDescent="0.2">
      <c r="B632" s="14">
        <v>53.984496120000003</v>
      </c>
      <c r="C632" s="14">
        <v>4.7441860470000004</v>
      </c>
      <c r="D632" s="14">
        <v>11.343678430000001</v>
      </c>
      <c r="I632" s="43"/>
    </row>
    <row r="633" spans="1:19" x14ac:dyDescent="0.2">
      <c r="B633" s="14">
        <v>53.573643410000003</v>
      </c>
      <c r="C633" s="14">
        <v>4.728682171</v>
      </c>
      <c r="D633" s="14">
        <v>11.340664970000001</v>
      </c>
      <c r="I633" s="43"/>
    </row>
    <row r="634" spans="1:19" x14ac:dyDescent="0.2">
      <c r="B634" s="14">
        <v>53.178294569999998</v>
      </c>
      <c r="C634" s="14">
        <v>4.6976744190000002</v>
      </c>
      <c r="D634" s="14">
        <v>11.326277920000001</v>
      </c>
      <c r="I634" s="43"/>
    </row>
    <row r="635" spans="1:19" x14ac:dyDescent="0.2">
      <c r="B635" s="14">
        <v>52.806201549999997</v>
      </c>
      <c r="C635" s="14">
        <v>4.6434108529999998</v>
      </c>
      <c r="D635" s="14">
        <v>11.30811068</v>
      </c>
      <c r="I635" s="43"/>
    </row>
    <row r="636" spans="1:19" x14ac:dyDescent="0.2">
      <c r="B636" s="14">
        <v>52.434108530000003</v>
      </c>
      <c r="C636" s="14">
        <v>4.6279069770000003</v>
      </c>
      <c r="D636" s="14">
        <v>11.29352952</v>
      </c>
      <c r="I636" s="43"/>
    </row>
    <row r="637" spans="1:19" x14ac:dyDescent="0.2">
      <c r="B637" s="14">
        <v>51.914728680000003</v>
      </c>
      <c r="C637" s="14">
        <v>4.5891472870000003</v>
      </c>
      <c r="D637" s="14">
        <v>11.2818211</v>
      </c>
      <c r="I637" s="43"/>
    </row>
    <row r="638" spans="1:19" x14ac:dyDescent="0.2">
      <c r="B638" s="14">
        <v>51.348837209999999</v>
      </c>
      <c r="C638" s="14">
        <v>4.5813953490000001</v>
      </c>
      <c r="D638" s="14">
        <v>11.267876510000001</v>
      </c>
      <c r="I638" s="43"/>
    </row>
    <row r="639" spans="1:19" x14ac:dyDescent="0.2">
      <c r="B639" s="14">
        <v>50.775193799999997</v>
      </c>
      <c r="C639" s="14">
        <v>4.5348837209999999</v>
      </c>
      <c r="D639" s="14">
        <v>11.257026460000001</v>
      </c>
      <c r="I639" s="43"/>
    </row>
    <row r="640" spans="1:19" x14ac:dyDescent="0.2">
      <c r="B640" s="14">
        <v>50.573643410000003</v>
      </c>
      <c r="C640" s="14">
        <v>4.5116279070000003</v>
      </c>
      <c r="D640" s="14">
        <v>11.253068620000001</v>
      </c>
      <c r="I640" s="43"/>
    </row>
    <row r="641" spans="2:9" x14ac:dyDescent="0.2">
      <c r="B641" s="14">
        <v>50.167938929999998</v>
      </c>
      <c r="C641" s="14">
        <v>4.4732824430000004</v>
      </c>
      <c r="D641" s="14">
        <v>11.24378117</v>
      </c>
      <c r="I641" s="43"/>
    </row>
    <row r="642" spans="2:9" x14ac:dyDescent="0.2">
      <c r="B642" s="14">
        <v>49.793893130000001</v>
      </c>
      <c r="C642" s="14">
        <v>4.4351145040000004</v>
      </c>
      <c r="D642" s="14">
        <v>11.239126049999999</v>
      </c>
      <c r="I642" s="43"/>
    </row>
    <row r="643" spans="2:9" x14ac:dyDescent="0.2">
      <c r="B643" s="14">
        <v>49.358778630000003</v>
      </c>
      <c r="C643" s="14">
        <v>4.3969465650000004</v>
      </c>
      <c r="D643" s="14">
        <v>11.23254171</v>
      </c>
      <c r="I643" s="43"/>
    </row>
    <row r="644" spans="2:9" x14ac:dyDescent="0.2">
      <c r="B644" s="14">
        <v>48.862595419999998</v>
      </c>
      <c r="C644" s="14">
        <v>4.3587786260000003</v>
      </c>
      <c r="D644" s="14">
        <v>11.240212870000001</v>
      </c>
      <c r="I644" s="43"/>
    </row>
    <row r="645" spans="2:9" x14ac:dyDescent="0.2">
      <c r="B645" s="14">
        <v>48.54961832</v>
      </c>
      <c r="C645" s="14">
        <v>4.3053435110000002</v>
      </c>
      <c r="D645" s="14">
        <v>11.25607435</v>
      </c>
      <c r="I645" s="43"/>
    </row>
    <row r="646" spans="2:9" x14ac:dyDescent="0.2">
      <c r="B646" s="14">
        <v>48.091603050000003</v>
      </c>
      <c r="C646" s="14">
        <v>4.2671755730000003</v>
      </c>
      <c r="D646" s="14">
        <v>11.27559546</v>
      </c>
      <c r="I646" s="43"/>
    </row>
    <row r="647" spans="2:9" x14ac:dyDescent="0.2">
      <c r="B647" s="14">
        <v>47.870229010000003</v>
      </c>
      <c r="C647" s="14">
        <v>4.2442748090000002</v>
      </c>
      <c r="D647" s="14">
        <v>11.29777166</v>
      </c>
      <c r="I647" s="43"/>
    </row>
    <row r="648" spans="2:9" x14ac:dyDescent="0.2">
      <c r="B648" s="14">
        <v>47.534351149999999</v>
      </c>
      <c r="C648" s="14">
        <v>4.2290076340000002</v>
      </c>
      <c r="D648" s="14">
        <v>11.317711170000001</v>
      </c>
      <c r="I648" s="43"/>
    </row>
    <row r="649" spans="2:9" x14ac:dyDescent="0.2">
      <c r="B649" s="14">
        <v>47.152671759999997</v>
      </c>
      <c r="C649" s="14">
        <v>4.1755725190000001</v>
      </c>
      <c r="D649" s="14">
        <v>11.34351219</v>
      </c>
      <c r="I649" s="43"/>
    </row>
    <row r="650" spans="2:9" x14ac:dyDescent="0.2">
      <c r="B650" s="14">
        <v>46.786259540000003</v>
      </c>
      <c r="C650" s="14">
        <v>4.1145038170000001</v>
      </c>
      <c r="D650" s="14">
        <v>11.371254739999999</v>
      </c>
      <c r="I650" s="43"/>
    </row>
    <row r="651" spans="2:9" x14ac:dyDescent="0.2">
      <c r="B651" s="14">
        <v>46.556390980000003</v>
      </c>
      <c r="C651" s="14">
        <v>4.07518797</v>
      </c>
      <c r="D651" s="14">
        <v>11.39051122</v>
      </c>
      <c r="I651" s="43"/>
    </row>
    <row r="652" spans="2:9" x14ac:dyDescent="0.2">
      <c r="B652" s="14">
        <v>46.180451130000002</v>
      </c>
      <c r="C652" s="14">
        <v>4.0300751879999996</v>
      </c>
      <c r="D652" s="14">
        <v>11.410965900000001</v>
      </c>
      <c r="I652" s="43"/>
    </row>
    <row r="653" spans="2:9" x14ac:dyDescent="0.2">
      <c r="B653" s="14">
        <v>45.872180450000002</v>
      </c>
      <c r="C653" s="14">
        <v>4.0075187970000004</v>
      </c>
      <c r="D653" s="14">
        <v>11.439627939999999</v>
      </c>
      <c r="I653" s="43"/>
    </row>
    <row r="654" spans="2:9" x14ac:dyDescent="0.2">
      <c r="B654" s="14">
        <v>45.518796989999998</v>
      </c>
      <c r="C654" s="14">
        <v>3.9548872180000001</v>
      </c>
      <c r="D654" s="14">
        <v>11.46995821</v>
      </c>
      <c r="I654" s="43"/>
    </row>
    <row r="655" spans="2:9" x14ac:dyDescent="0.2">
      <c r="B655" s="14">
        <v>45.19548872</v>
      </c>
      <c r="C655" s="14">
        <v>3.92481203</v>
      </c>
      <c r="D655" s="14">
        <v>11.49648846</v>
      </c>
      <c r="I655" s="43"/>
    </row>
    <row r="656" spans="2:9" x14ac:dyDescent="0.2">
      <c r="B656" s="14">
        <v>44.744360899999997</v>
      </c>
      <c r="C656" s="14">
        <v>3.8947368419999999</v>
      </c>
      <c r="D656" s="14">
        <v>11.512719880000001</v>
      </c>
      <c r="I656" s="43"/>
    </row>
    <row r="657" spans="2:9" x14ac:dyDescent="0.2">
      <c r="B657" s="14">
        <v>44.338345859999997</v>
      </c>
      <c r="C657" s="14">
        <v>3.8571428569999999</v>
      </c>
      <c r="D657" s="14">
        <v>11.52749008</v>
      </c>
      <c r="I657" s="43"/>
    </row>
    <row r="658" spans="2:9" x14ac:dyDescent="0.2">
      <c r="B658" s="14">
        <v>44.022556389999998</v>
      </c>
      <c r="C658" s="14">
        <v>3.7969924810000002</v>
      </c>
      <c r="D658" s="14">
        <v>11.55571121</v>
      </c>
      <c r="I658" s="43"/>
    </row>
    <row r="659" spans="2:9" x14ac:dyDescent="0.2">
      <c r="B659" s="14">
        <v>43.684210530000001</v>
      </c>
      <c r="C659" s="14">
        <v>3.77443609</v>
      </c>
      <c r="D659" s="14">
        <v>11.587844929999999</v>
      </c>
      <c r="I659" s="43"/>
    </row>
    <row r="660" spans="2:9" x14ac:dyDescent="0.2">
      <c r="B660" s="14">
        <v>43.375939850000002</v>
      </c>
      <c r="C660" s="14">
        <v>3.7443609019999999</v>
      </c>
      <c r="D660" s="14">
        <v>11.60475108</v>
      </c>
      <c r="I660" s="43"/>
    </row>
    <row r="661" spans="2:9" x14ac:dyDescent="0.2">
      <c r="B661" s="14">
        <v>43.118518520000002</v>
      </c>
      <c r="C661" s="14">
        <v>3.733333333</v>
      </c>
      <c r="D661" s="14">
        <v>11.620143949999999</v>
      </c>
      <c r="I661" s="43"/>
    </row>
    <row r="662" spans="2:9" x14ac:dyDescent="0.2">
      <c r="B662" s="14">
        <v>43</v>
      </c>
      <c r="C662" s="14">
        <v>3.7111111110000001</v>
      </c>
      <c r="D662" s="14">
        <v>11.64040578</v>
      </c>
      <c r="I662" s="43"/>
    </row>
    <row r="663" spans="2:9" x14ac:dyDescent="0.2">
      <c r="B663" s="14">
        <v>42.718518520000003</v>
      </c>
      <c r="C663" s="14">
        <v>3.6296296300000002</v>
      </c>
      <c r="D663" s="14">
        <v>11.650663939999999</v>
      </c>
      <c r="I663" s="43"/>
    </row>
    <row r="664" spans="2:9" x14ac:dyDescent="0.2">
      <c r="B664" s="14">
        <v>42.39259259</v>
      </c>
      <c r="C664" s="14">
        <v>3.592592593</v>
      </c>
      <c r="D664" s="14">
        <v>11.6531644</v>
      </c>
      <c r="I664" s="43"/>
    </row>
    <row r="665" spans="2:9" x14ac:dyDescent="0.2">
      <c r="B665" s="14">
        <v>42.103703699999997</v>
      </c>
      <c r="C665" s="14">
        <v>3.6</v>
      </c>
      <c r="D665" s="14">
        <v>11.657221829999999</v>
      </c>
      <c r="I665" s="43"/>
    </row>
    <row r="666" spans="2:9" x14ac:dyDescent="0.2">
      <c r="B666" s="14">
        <v>41.718518520000003</v>
      </c>
      <c r="C666" s="14">
        <v>3.57037037</v>
      </c>
      <c r="D666" s="14">
        <v>11.66734976</v>
      </c>
      <c r="I666" s="43"/>
    </row>
    <row r="667" spans="2:9" x14ac:dyDescent="0.2">
      <c r="B667" s="14">
        <v>41.466666670000002</v>
      </c>
      <c r="C667" s="14">
        <v>3.540740741</v>
      </c>
      <c r="D667" s="14">
        <v>11.674689649999999</v>
      </c>
      <c r="I667" s="43"/>
    </row>
    <row r="668" spans="2:9" x14ac:dyDescent="0.2">
      <c r="B668" s="14">
        <v>41.014814809999997</v>
      </c>
      <c r="C668" s="14">
        <v>3.5333333329999999</v>
      </c>
      <c r="D668" s="14">
        <v>11.688337840000001</v>
      </c>
      <c r="I668" s="43"/>
    </row>
    <row r="669" spans="2:9" x14ac:dyDescent="0.2">
      <c r="B669" s="14">
        <v>40.718518520000003</v>
      </c>
      <c r="C669" s="14">
        <v>3.5037037039999999</v>
      </c>
      <c r="D669" s="14">
        <v>11.69602826</v>
      </c>
      <c r="I669" s="43"/>
    </row>
    <row r="670" spans="2:9" x14ac:dyDescent="0.2">
      <c r="B670" s="14">
        <v>40.362962959999997</v>
      </c>
      <c r="C670" s="14">
        <v>3.4740740739999998</v>
      </c>
      <c r="D670" s="14">
        <v>11.68424005</v>
      </c>
      <c r="I670" s="43"/>
    </row>
    <row r="671" spans="2:9" x14ac:dyDescent="0.2">
      <c r="B671" s="14">
        <v>40.124087590000002</v>
      </c>
      <c r="C671" s="14">
        <v>3.4306569339999999</v>
      </c>
      <c r="D671" s="14">
        <v>11.68545965</v>
      </c>
      <c r="I671" s="43"/>
    </row>
    <row r="672" spans="2:9" x14ac:dyDescent="0.2">
      <c r="B672" s="14">
        <v>39.729927009999997</v>
      </c>
      <c r="C672" s="14">
        <v>3.4160583940000002</v>
      </c>
      <c r="D672" s="14">
        <v>11.68981756</v>
      </c>
      <c r="I672" s="43"/>
    </row>
    <row r="673" spans="1:9" x14ac:dyDescent="0.2">
      <c r="B673" s="14">
        <v>39.408759119999999</v>
      </c>
      <c r="C673" s="14">
        <v>3.357664234</v>
      </c>
      <c r="D673" s="14">
        <v>11.691999109999999</v>
      </c>
      <c r="I673" s="43"/>
    </row>
    <row r="674" spans="1:9" x14ac:dyDescent="0.2">
      <c r="B674" s="14">
        <v>39.109489050000001</v>
      </c>
      <c r="C674" s="14">
        <v>3.2992700730000002</v>
      </c>
      <c r="D674" s="14">
        <v>11.69939692</v>
      </c>
      <c r="I674" s="43"/>
    </row>
    <row r="675" spans="1:9" x14ac:dyDescent="0.2">
      <c r="B675" s="14">
        <v>38.75912409</v>
      </c>
      <c r="C675" s="14">
        <v>3.3211678830000002</v>
      </c>
      <c r="D675" s="14">
        <v>11.705987779999999</v>
      </c>
      <c r="I675" s="43"/>
    </row>
    <row r="676" spans="1:9" x14ac:dyDescent="0.2">
      <c r="A676" s="3"/>
      <c r="B676" s="14">
        <v>38.459854010000001</v>
      </c>
      <c r="C676" s="14">
        <v>3.284671533</v>
      </c>
      <c r="D676" s="14">
        <v>11.70718085</v>
      </c>
      <c r="I676" s="43"/>
    </row>
    <row r="677" spans="1:9" x14ac:dyDescent="0.2">
      <c r="B677" s="14">
        <v>38.109489050000001</v>
      </c>
      <c r="C677" s="14">
        <v>3.2481751820000002</v>
      </c>
      <c r="D677" s="14">
        <v>11.71034893</v>
      </c>
      <c r="I677" s="43"/>
    </row>
    <row r="678" spans="1:9" x14ac:dyDescent="0.2">
      <c r="B678" s="14">
        <v>37.861313869999996</v>
      </c>
      <c r="C678" s="14">
        <v>3.2262773720000002</v>
      </c>
      <c r="D678" s="14">
        <v>11.72096571</v>
      </c>
      <c r="I678" s="43"/>
    </row>
    <row r="679" spans="1:9" x14ac:dyDescent="0.2">
      <c r="B679" s="14">
        <v>37.627737230000001</v>
      </c>
      <c r="C679" s="14">
        <v>3.2189781019999999</v>
      </c>
      <c r="D679" s="14">
        <v>11.72046798</v>
      </c>
      <c r="I679" s="43"/>
    </row>
    <row r="680" spans="1:9" x14ac:dyDescent="0.2">
      <c r="B680" s="14">
        <v>37.38686131</v>
      </c>
      <c r="C680" s="14">
        <v>3.1970802919999999</v>
      </c>
      <c r="D680" s="14">
        <v>11.7135639</v>
      </c>
      <c r="I680" s="43"/>
    </row>
    <row r="681" spans="1:9" x14ac:dyDescent="0.2">
      <c r="B681" s="14">
        <v>37.237410070000003</v>
      </c>
      <c r="C681" s="14">
        <v>3.2014388490000001</v>
      </c>
      <c r="D681" s="14">
        <v>11.727200379999999</v>
      </c>
      <c r="I681" s="43"/>
    </row>
    <row r="682" spans="1:9" x14ac:dyDescent="0.2">
      <c r="B682" s="14">
        <v>36.96402878</v>
      </c>
      <c r="C682" s="14">
        <v>3.151079137</v>
      </c>
      <c r="D682" s="14">
        <v>11.74756082</v>
      </c>
      <c r="I682" s="43"/>
    </row>
    <row r="683" spans="1:9" x14ac:dyDescent="0.2">
      <c r="B683" s="14">
        <v>36.762589929999997</v>
      </c>
      <c r="C683" s="14">
        <v>3.1294964030000001</v>
      </c>
      <c r="D683" s="14">
        <v>11.75234433</v>
      </c>
      <c r="I683" s="43"/>
    </row>
    <row r="684" spans="1:9" x14ac:dyDescent="0.2">
      <c r="B684" s="14">
        <v>36.460431649999997</v>
      </c>
      <c r="C684" s="14">
        <v>3.1079136690000002</v>
      </c>
      <c r="D684" s="14">
        <v>11.752920019999999</v>
      </c>
      <c r="I684" s="43"/>
    </row>
    <row r="685" spans="1:9" x14ac:dyDescent="0.2">
      <c r="B685" s="14">
        <v>36.266187049999999</v>
      </c>
      <c r="C685" s="14">
        <v>3.079136691</v>
      </c>
      <c r="D685" s="14">
        <v>11.758598640000001</v>
      </c>
      <c r="I685" s="43"/>
    </row>
    <row r="686" spans="1:9" x14ac:dyDescent="0.2">
      <c r="A686" s="2"/>
      <c r="B686" s="14">
        <v>35.971223019999996</v>
      </c>
      <c r="C686" s="14">
        <v>3.0431654680000002</v>
      </c>
      <c r="D686" s="14">
        <v>11.759354739999999</v>
      </c>
      <c r="I686" s="43"/>
    </row>
    <row r="687" spans="1:9" x14ac:dyDescent="0.2">
      <c r="B687" s="14">
        <v>35.798561149999998</v>
      </c>
      <c r="C687" s="14">
        <v>3</v>
      </c>
      <c r="D687" s="14">
        <v>11.77155836</v>
      </c>
      <c r="I687" s="43"/>
    </row>
    <row r="688" spans="1:9" x14ac:dyDescent="0.2">
      <c r="B688" s="14">
        <v>35.525179860000001</v>
      </c>
      <c r="C688" s="14">
        <v>3.0143884889999999</v>
      </c>
      <c r="D688" s="14">
        <v>11.78619763</v>
      </c>
      <c r="I688" s="43"/>
    </row>
    <row r="689" spans="2:9" x14ac:dyDescent="0.2">
      <c r="B689" s="14">
        <v>35.309352519999997</v>
      </c>
      <c r="C689" s="14">
        <v>3.007194245</v>
      </c>
      <c r="D689" s="14">
        <v>11.80805543</v>
      </c>
      <c r="I689" s="43"/>
    </row>
    <row r="690" spans="2:9" x14ac:dyDescent="0.2">
      <c r="B690" s="14">
        <v>35.086330940000003</v>
      </c>
      <c r="C690" s="14">
        <v>2.9856115110000001</v>
      </c>
      <c r="D690" s="14">
        <v>11.833608269999999</v>
      </c>
      <c r="I690" s="43"/>
    </row>
    <row r="691" spans="2:9" x14ac:dyDescent="0.2">
      <c r="B691" s="14">
        <v>34.858156030000004</v>
      </c>
      <c r="C691" s="14">
        <v>2.9787234040000001</v>
      </c>
      <c r="D691" s="14">
        <v>11.840604880000001</v>
      </c>
      <c r="I691" s="43"/>
    </row>
    <row r="692" spans="2:9" x14ac:dyDescent="0.2">
      <c r="B692" s="14">
        <v>34.546099290000001</v>
      </c>
      <c r="C692" s="14">
        <v>2.936170213</v>
      </c>
      <c r="D692" s="14">
        <v>11.83985025</v>
      </c>
      <c r="I692" s="43"/>
    </row>
    <row r="693" spans="2:9" x14ac:dyDescent="0.2">
      <c r="B693" s="14">
        <v>34.241134750000001</v>
      </c>
      <c r="C693" s="14">
        <v>2.8794326240000001</v>
      </c>
      <c r="D693" s="14">
        <v>11.823112979999999</v>
      </c>
      <c r="I693" s="43"/>
    </row>
    <row r="694" spans="2:9" x14ac:dyDescent="0.2">
      <c r="B694" s="14">
        <v>34.177304960000001</v>
      </c>
      <c r="C694" s="14">
        <v>2.8510638300000002</v>
      </c>
      <c r="D694" s="14">
        <v>11.817387460000001</v>
      </c>
      <c r="I694" s="43"/>
    </row>
    <row r="695" spans="2:9" x14ac:dyDescent="0.2">
      <c r="B695" s="14">
        <v>33.907801419999998</v>
      </c>
      <c r="C695" s="14">
        <v>2.8226950350000002</v>
      </c>
      <c r="D695" s="14">
        <v>11.81664889</v>
      </c>
      <c r="I695" s="43"/>
    </row>
    <row r="696" spans="2:9" x14ac:dyDescent="0.2">
      <c r="B696" s="14">
        <v>33.63120567</v>
      </c>
      <c r="C696" s="14">
        <v>2.836879433</v>
      </c>
      <c r="D696" s="14">
        <v>11.819239420000001</v>
      </c>
      <c r="I696" s="43"/>
    </row>
    <row r="697" spans="2:9" x14ac:dyDescent="0.2">
      <c r="B697" s="14">
        <v>33.425531909999997</v>
      </c>
      <c r="C697" s="14">
        <v>2.8297872339999999</v>
      </c>
      <c r="D697" s="14">
        <v>11.821145720000001</v>
      </c>
      <c r="I697" s="43"/>
    </row>
    <row r="698" spans="2:9" x14ac:dyDescent="0.2">
      <c r="B698" s="14">
        <v>33.163120569999997</v>
      </c>
      <c r="C698" s="14">
        <v>2.8226950350000002</v>
      </c>
      <c r="D698" s="14">
        <v>11.80945075</v>
      </c>
      <c r="I698" s="43"/>
    </row>
    <row r="699" spans="2:9" x14ac:dyDescent="0.2">
      <c r="B699" s="14">
        <v>32.921985820000003</v>
      </c>
      <c r="C699" s="14">
        <v>2.808510638</v>
      </c>
      <c r="D699" s="14">
        <v>11.79086474</v>
      </c>
      <c r="I699" s="43"/>
    </row>
    <row r="700" spans="2:9" x14ac:dyDescent="0.2">
      <c r="B700" s="14">
        <v>32.787234040000001</v>
      </c>
      <c r="C700" s="14">
        <v>2.7943262409999998</v>
      </c>
      <c r="D700" s="14">
        <v>11.770743980000001</v>
      </c>
      <c r="I700" s="43"/>
    </row>
    <row r="701" spans="2:9" x14ac:dyDescent="0.2">
      <c r="B701" s="14">
        <v>32.622377620000002</v>
      </c>
      <c r="C701" s="14">
        <v>2.769230769</v>
      </c>
      <c r="D701" s="14">
        <v>11.758779390000001</v>
      </c>
      <c r="I701" s="43"/>
    </row>
    <row r="702" spans="2:9" x14ac:dyDescent="0.2">
      <c r="B702" s="14">
        <v>32.300699299999998</v>
      </c>
      <c r="C702" s="14">
        <v>2.7552447550000001</v>
      </c>
      <c r="D702" s="14">
        <v>11.767817900000001</v>
      </c>
      <c r="I702" s="43"/>
    </row>
    <row r="703" spans="2:9" x14ac:dyDescent="0.2">
      <c r="B703" s="14">
        <v>32.062937060000003</v>
      </c>
      <c r="C703" s="14">
        <v>2.7552447550000001</v>
      </c>
      <c r="D703" s="14">
        <v>11.77781908</v>
      </c>
      <c r="I703" s="43"/>
    </row>
    <row r="704" spans="2:9" x14ac:dyDescent="0.2">
      <c r="B704" s="14">
        <v>31.87412587</v>
      </c>
      <c r="C704" s="14">
        <v>2.7272727269999999</v>
      </c>
      <c r="D704" s="14">
        <v>11.79031318</v>
      </c>
      <c r="I704" s="43"/>
    </row>
    <row r="705" spans="2:9" x14ac:dyDescent="0.2">
      <c r="B705" s="14">
        <v>31.67832168</v>
      </c>
      <c r="C705" s="14">
        <v>2.692307692</v>
      </c>
      <c r="D705" s="14">
        <v>11.802189439999999</v>
      </c>
      <c r="I705" s="43"/>
    </row>
    <row r="706" spans="2:9" x14ac:dyDescent="0.2">
      <c r="B706" s="14">
        <v>31.405594409999999</v>
      </c>
      <c r="C706" s="14">
        <v>2.6433566430000002</v>
      </c>
      <c r="D706" s="14">
        <v>11.80905813</v>
      </c>
      <c r="I706" s="43"/>
    </row>
    <row r="707" spans="2:9" x14ac:dyDescent="0.2">
      <c r="B707" s="14">
        <v>31.18181818</v>
      </c>
      <c r="C707" s="14">
        <v>2.6083916079999998</v>
      </c>
      <c r="D707" s="14">
        <v>11.812253139999999</v>
      </c>
    </row>
    <row r="708" spans="2:9" x14ac:dyDescent="0.2">
      <c r="B708" s="14">
        <v>31.01398601</v>
      </c>
      <c r="C708" s="14">
        <v>2.6013986010000001</v>
      </c>
      <c r="D708" s="14">
        <v>11.823366</v>
      </c>
    </row>
    <row r="709" spans="2:9" x14ac:dyDescent="0.2">
      <c r="B709" s="14">
        <v>30.671328670000001</v>
      </c>
      <c r="C709" s="14">
        <v>2.58041958</v>
      </c>
      <c r="D709" s="14">
        <v>11.84998173</v>
      </c>
    </row>
    <row r="710" spans="2:9" x14ac:dyDescent="0.2">
      <c r="B710" s="14">
        <v>30.419580419999999</v>
      </c>
      <c r="C710" s="14">
        <v>2.5664335660000002</v>
      </c>
      <c r="D710" s="14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0" r:id="rId6">
          <objectPr defaultSize="0" r:id="rId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60" r:id="rId6"/>
      </mc:Fallback>
    </mc:AlternateContent>
    <mc:AlternateContent xmlns:mc="http://schemas.openxmlformats.org/markup-compatibility/2006">
      <mc:Choice Requires="x14">
        <oleObject progId="Equation.DSMT4" shapeId="1162" r:id="rId8">
          <objectPr defaultSize="0" r:id="rId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62" r:id="rId8"/>
      </mc:Fallback>
    </mc:AlternateContent>
    <mc:AlternateContent xmlns:mc="http://schemas.openxmlformats.org/markup-compatibility/2006">
      <mc:Choice Requires="x14">
        <oleObject progId="Equation.DSMT4" shapeId="1163" r:id="rId10">
          <objectPr defaultSize="0" r:id="rId11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10"/>
      </mc:Fallback>
    </mc:AlternateContent>
    <mc:AlternateContent xmlns:mc="http://schemas.openxmlformats.org/markup-compatibility/2006">
      <mc:Choice Requires="x14">
        <oleObject progId="Equation.DSMT4" shapeId="1164" r:id="rId12">
          <objectPr defaultSize="0" r:id="rId13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12"/>
      </mc:Fallback>
    </mc:AlternateContent>
    <mc:AlternateContent xmlns:mc="http://schemas.openxmlformats.org/markup-compatibility/2006">
      <mc:Choice Requires="x14">
        <oleObject progId="Equation.DSMT4" shapeId="1165" r:id="rId14">
          <objectPr defaultSize="0" r:id="rId15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4"/>
      </mc:Fallback>
    </mc:AlternateContent>
    <mc:AlternateContent xmlns:mc="http://schemas.openxmlformats.org/markup-compatibility/2006">
      <mc:Choice Requires="x14">
        <oleObject progId="Equation.DSMT4" shapeId="1166" r:id="rId16">
          <objectPr defaultSize="0" r:id="rId17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6"/>
      </mc:Fallback>
    </mc:AlternateContent>
    <mc:AlternateContent xmlns:mc="http://schemas.openxmlformats.org/markup-compatibility/2006">
      <mc:Choice Requires="x14">
        <oleObject progId="Equation.DSMT4" shapeId="1170" r:id="rId18">
          <objectPr defaultSize="0" r:id="rId19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8"/>
      </mc:Fallback>
    </mc:AlternateContent>
    <mc:AlternateContent xmlns:mc="http://schemas.openxmlformats.org/markup-compatibility/2006">
      <mc:Choice Requires="x14">
        <oleObject progId="Equation.DSMT4" shapeId="1171" r:id="rId20">
          <objectPr defaultSize="0" r:id="rId21">
            <anchor moveWithCells="1" sizeWithCells="1">
              <from>
                <xdr:col>16</xdr:col>
                <xdr:colOff>352425</xdr:colOff>
                <xdr:row>0</xdr:row>
                <xdr:rowOff>123825</xdr:rowOff>
              </from>
              <to>
                <xdr:col>16</xdr:col>
                <xdr:colOff>504825</xdr:colOff>
                <xdr:row>0</xdr:row>
                <xdr:rowOff>304800</xdr:rowOff>
              </to>
            </anchor>
          </objectPr>
        </oleObject>
      </mc:Choice>
      <mc:Fallback>
        <oleObject progId="Equation.DSMT4" shapeId="1171" r:id="rId20"/>
      </mc:Fallback>
    </mc:AlternateContent>
    <mc:AlternateContent xmlns:mc="http://schemas.openxmlformats.org/markup-compatibility/2006">
      <mc:Choice Requires="x14">
        <oleObject progId="Equation.DSMT4" shapeId="1172" r:id="rId22">
          <objectPr defaultSize="0" r:id="rId23">
            <anchor moveWithCells="1" sizeWithCells="1">
              <from>
                <xdr:col>17</xdr:col>
                <xdr:colOff>295275</xdr:colOff>
                <xdr:row>0</xdr:row>
                <xdr:rowOff>114300</xdr:rowOff>
              </from>
              <to>
                <xdr:col>17</xdr:col>
                <xdr:colOff>571500</xdr:colOff>
                <xdr:row>0</xdr:row>
                <xdr:rowOff>342900</xdr:rowOff>
              </to>
            </anchor>
          </objectPr>
        </oleObject>
      </mc:Choice>
      <mc:Fallback>
        <oleObject progId="Equation.DSMT4" shapeId="1172" r:id="rId22"/>
      </mc:Fallback>
    </mc:AlternateContent>
    <mc:AlternateContent xmlns:mc="http://schemas.openxmlformats.org/markup-compatibility/2006">
      <mc:Choice Requires="x14">
        <oleObject progId="Equation.DSMT4" shapeId="1173" r:id="rId24">
          <objectPr defaultSize="0" r:id="rId25">
            <anchor moveWithCells="1" sizeWithCells="1">
              <from>
                <xdr:col>18</xdr:col>
                <xdr:colOff>114300</xdr:colOff>
                <xdr:row>0</xdr:row>
                <xdr:rowOff>0</xdr:rowOff>
              </from>
              <to>
                <xdr:col>18</xdr:col>
                <xdr:colOff>600075</xdr:colOff>
                <xdr:row>0</xdr:row>
                <xdr:rowOff>571500</xdr:rowOff>
              </to>
            </anchor>
          </objectPr>
        </oleObject>
      </mc:Choice>
      <mc:Fallback>
        <oleObject progId="Equation.DSMT4" shapeId="1173" r:id="rId2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2016-06-01T14:53:33Z</dcterms:modified>
</cp:coreProperties>
</file>